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AA\FINANCEIRO\Operacional\PREST_CONTAS\PREST_CONTAS_2023\09_SETEMBRO_23\"/>
    </mc:Choice>
  </mc:AlternateContent>
  <xr:revisionPtr revIDLastSave="0" documentId="13_ncr:1_{E5F23AA9-A0A9-4103-AFD0-1B9DA4BECE4B}" xr6:coauthVersionLast="47" xr6:coauthVersionMax="47" xr10:uidLastSave="{00000000-0000-0000-0000-000000000000}"/>
  <bookViews>
    <workbookView xWindow="-108" yWindow="-108" windowWidth="23256" windowHeight="12576" activeTab="1" xr2:uid="{9B9BEC70-733C-4EB4-92A1-A334D0F96979}"/>
  </bookViews>
  <sheets>
    <sheet name="ANALITICA" sheetId="1" r:id="rId1"/>
    <sheet name="SINTETIC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6" i="1" l="1"/>
  <c r="C194" i="1"/>
  <c r="C104" i="1"/>
  <c r="C204" i="1"/>
  <c r="C100" i="1"/>
  <c r="C83" i="1"/>
  <c r="C22" i="1"/>
  <c r="C225" i="1"/>
  <c r="C164" i="1" l="1"/>
  <c r="C232" i="1" l="1"/>
  <c r="C212" i="1"/>
  <c r="C209" i="1"/>
  <c r="C191" i="1"/>
  <c r="C170" i="1"/>
  <c r="C138" i="1"/>
  <c r="C160" i="1"/>
  <c r="C154" i="1"/>
  <c r="C148" i="1"/>
  <c r="C141" i="1"/>
  <c r="C115" i="1"/>
  <c r="C108" i="1"/>
  <c r="C76" i="1"/>
  <c r="C173" i="1"/>
  <c r="C180" i="1"/>
  <c r="C157" i="1"/>
  <c r="C97" i="1"/>
  <c r="C63" i="1"/>
  <c r="C26" i="1" l="1"/>
  <c r="C127" i="1" l="1"/>
  <c r="C42" i="1" l="1"/>
  <c r="C48" i="1"/>
  <c r="C236" i="1" l="1"/>
  <c r="C208" i="1"/>
  <c r="C38" i="1"/>
  <c r="C91" i="1" l="1"/>
  <c r="C183" i="1"/>
  <c r="B36" i="2" l="1"/>
  <c r="C14" i="1"/>
  <c r="C195" i="1"/>
  <c r="C51" i="1"/>
  <c r="C188" i="1"/>
  <c r="C163" i="1" s="1"/>
  <c r="C151" i="1"/>
  <c r="C135" i="1"/>
  <c r="C132" i="1"/>
  <c r="C60" i="1" l="1"/>
  <c r="C54" i="1"/>
  <c r="C202" i="1"/>
  <c r="C57" i="1" l="1"/>
  <c r="C37" i="1" s="1"/>
  <c r="C79" i="1"/>
  <c r="C32" i="2" l="1"/>
  <c r="C229" i="1"/>
  <c r="C224" i="1" s="1"/>
  <c r="C200" i="1"/>
  <c r="C198" i="1"/>
  <c r="C130" i="1"/>
  <c r="C107" i="1" s="1"/>
  <c r="C94" i="1"/>
  <c r="C88" i="1"/>
  <c r="C32" i="1"/>
  <c r="C25" i="1" s="1"/>
  <c r="C75" i="1" l="1"/>
  <c r="C19" i="1"/>
  <c r="C21" i="1"/>
  <c r="C36" i="1" l="1"/>
  <c r="C240" i="1" s="1"/>
  <c r="C23" i="2" l="1"/>
  <c r="C34" i="2" s="1"/>
</calcChain>
</file>

<file path=xl/sharedStrings.xml><?xml version="1.0" encoding="utf-8"?>
<sst xmlns="http://schemas.openxmlformats.org/spreadsheetml/2006/main" count="281" uniqueCount="211">
  <si>
    <t>NOME ORGÃO PÚBLICO CONTRATANTE:</t>
  </si>
  <si>
    <t>CNPJ:</t>
  </si>
  <si>
    <t>NOME ORGANIZAÇÃO SOCIAL CONTRATADA:</t>
  </si>
  <si>
    <t>VIGÊNCIA DO CONTRATO DE GESTÃO:</t>
  </si>
  <si>
    <t>FUNDO MUNICIPAL DE SAÚDE DE SÃO MIGUEL DO ARAGUAIA</t>
  </si>
  <si>
    <t>11.433.328/0001-18</t>
  </si>
  <si>
    <t>HOSPITAL MUNICIPAL ADAILTON DO AMARAL - HMAA</t>
  </si>
  <si>
    <t>Instituto Alcance Gestão em Saúde - IAGS</t>
  </si>
  <si>
    <t>Relatório Mensal Comparativo de Recursos Recebidos, Gastos e Devolvidos ao Poder Público</t>
  </si>
  <si>
    <t>INSTITUTO ALCANCE GESTÃO EM SAÚDE - IAGS</t>
  </si>
  <si>
    <t>27.949.878/0002-05</t>
  </si>
  <si>
    <t>NOME UNIDADE GERIDA:</t>
  </si>
  <si>
    <t>CONTRATO DE GESTÃO E ADITIVO VIGENTE:</t>
  </si>
  <si>
    <t>13/09/2018 A 12/09/2026</t>
  </si>
  <si>
    <t>VALOR MENSAL DO CONTRATO</t>
  </si>
  <si>
    <t>INFORMAÇÕES COMPLEMENTARES/GLOSA</t>
  </si>
  <si>
    <t>Folha de Pagamento servidores cedidos</t>
  </si>
  <si>
    <t>Araguaia Prev folha de pagamento servidores cedidos</t>
  </si>
  <si>
    <t>PREVISÃO DE REPASSE DO PERÍODO (valor contrato - glosa)</t>
  </si>
  <si>
    <t>TOTAL DE RECURSO FINANCEIRO DO PERÍODO</t>
  </si>
  <si>
    <t>1 SALDO ANTERIOR</t>
  </si>
  <si>
    <t>1.1 Saldo Anterior em Conta</t>
  </si>
  <si>
    <t>2 ENTRADAS DE RECURSOS FINANCEIROS</t>
  </si>
  <si>
    <t>2.1 Recurso Recebido</t>
  </si>
  <si>
    <t>2.2 Aplicações Financeiras</t>
  </si>
  <si>
    <t>Rendimentos BB RF Simples Agil</t>
  </si>
  <si>
    <t>SAÍDAS DE RECURSOS FINANCEIROS</t>
  </si>
  <si>
    <t>1 Recursos Humanos</t>
  </si>
  <si>
    <t>1.1 Salários Líquidos</t>
  </si>
  <si>
    <t>1.2 Férias</t>
  </si>
  <si>
    <t>1.3 Rescisões</t>
  </si>
  <si>
    <t>1.5 GPS</t>
  </si>
  <si>
    <t>1.6 IRRF</t>
  </si>
  <si>
    <t>1.7 PIS</t>
  </si>
  <si>
    <t>2 Despesas Administrativas</t>
  </si>
  <si>
    <t>2.1 Energia Elétrica</t>
  </si>
  <si>
    <t>2.2 Saneamento</t>
  </si>
  <si>
    <t>2.3 Telefonia</t>
  </si>
  <si>
    <t>2.4 Internet</t>
  </si>
  <si>
    <t>2.5 Hospedagem/Despesas de Viagens</t>
  </si>
  <si>
    <t>2.6 Fundo Fixo</t>
  </si>
  <si>
    <t>2.7 Rateio</t>
  </si>
  <si>
    <t>3 Despesas Operacionais</t>
  </si>
  <si>
    <t>3.2 Materiais Hospitalares</t>
  </si>
  <si>
    <t>3.3 Gases Medicinais</t>
  </si>
  <si>
    <t>3.4 EPI</t>
  </si>
  <si>
    <t>3.5 Enxoval</t>
  </si>
  <si>
    <t>3.6 Higienização e Limpeza</t>
  </si>
  <si>
    <t>3.7 Lavanderia</t>
  </si>
  <si>
    <t>3.8 Gêneros Alimentícios</t>
  </si>
  <si>
    <t>3.9 GLP</t>
  </si>
  <si>
    <t>3.10 Descartáveis</t>
  </si>
  <si>
    <t>3.13 Outros</t>
  </si>
  <si>
    <t>4.1 Assessoria Administrativa</t>
  </si>
  <si>
    <t>4.2 Assessoria Jurídica</t>
  </si>
  <si>
    <t>4.3 Assessoria Contábil</t>
  </si>
  <si>
    <t>4.4 Assessoria de Imprensa</t>
  </si>
  <si>
    <t>4.5 Faturamento</t>
  </si>
  <si>
    <t>4.6 Sistema de Gestão</t>
  </si>
  <si>
    <t>4.7 Gestão de Documentos e TI</t>
  </si>
  <si>
    <t>4.8 Assessoria Prestação de Contas</t>
  </si>
  <si>
    <t>4.9 Controle Interno</t>
  </si>
  <si>
    <t>4.10 Segurança e Saúde do Trabalho</t>
  </si>
  <si>
    <t>5.2 Manutenção Predial</t>
  </si>
  <si>
    <t>5.4 Manutenção de Gerador</t>
  </si>
  <si>
    <t>5.5 Coleta de Lixo</t>
  </si>
  <si>
    <t>6 Frota</t>
  </si>
  <si>
    <t>6.1 Serviços de Manutenção Veicular</t>
  </si>
  <si>
    <t>6.2 Materiais de Manutenção Veicular</t>
  </si>
  <si>
    <t>6.3 Combustível</t>
  </si>
  <si>
    <t>7 Taxas/Certificados/Seguros</t>
  </si>
  <si>
    <t>7.1 Taxas Bancárias</t>
  </si>
  <si>
    <t>DOC/TED Eletrônico</t>
  </si>
  <si>
    <t>Tarifa pacote serviços</t>
  </si>
  <si>
    <t>7.2 Taxas Alvarás</t>
  </si>
  <si>
    <t>8 Impostos S/ NF</t>
  </si>
  <si>
    <t>SALDO</t>
  </si>
  <si>
    <t>Hospital Municipal Adailton do Amaral - HMAA</t>
  </si>
  <si>
    <t>Maria Aparecida Tavares Pinto e Silva</t>
  </si>
  <si>
    <t>Diretora Financeira</t>
  </si>
  <si>
    <t>_______________________________________________</t>
  </si>
  <si>
    <t>159/2018  9° ADITIVO</t>
  </si>
  <si>
    <t>1.8 Outras Formas de Contratação</t>
  </si>
  <si>
    <t>2.8 Materiais de Expediente</t>
  </si>
  <si>
    <t>3.1 Medicamentos</t>
  </si>
  <si>
    <t>3.11 Peças e Acessórios Equipamentos Hospitalares</t>
  </si>
  <si>
    <t>3.12 Manutenção Predial</t>
  </si>
  <si>
    <t>4 Prestação de Serviços Administrativos</t>
  </si>
  <si>
    <t>5 Prestação de Serviços Operacionais</t>
  </si>
  <si>
    <t>9 Material Permanente</t>
  </si>
  <si>
    <t xml:space="preserve">MJS Goncalves Contabilidade Empresarial </t>
  </si>
  <si>
    <t>Pro Ativa Care Servicos e Gestao Ltda</t>
  </si>
  <si>
    <t>Diagnostica Centro Oeste Prod Lab Ltda</t>
  </si>
  <si>
    <t>Barsi Assessoria e Negocios Ltda</t>
  </si>
  <si>
    <t>Saneago de Goias S.A</t>
  </si>
  <si>
    <t>FATURA</t>
  </si>
  <si>
    <t>1.4 FGTS Rescisorio</t>
  </si>
  <si>
    <t xml:space="preserve">Ticket Solucoes </t>
  </si>
  <si>
    <t>Promedico Gestor Hospitalar Ltda</t>
  </si>
  <si>
    <t>S.D de Medeiros e Cia Ltda</t>
  </si>
  <si>
    <t>Maria Odete F Faria Azevedo - ME-Casa de Carne Sta Maria</t>
  </si>
  <si>
    <t>Hospdrogas Comercial Ltda</t>
  </si>
  <si>
    <t>Supermedica Distrib Hospitalar Eireli</t>
  </si>
  <si>
    <t>C.A Hospitalar Eireli</t>
  </si>
  <si>
    <t>Orzelita Rodrigues Silva Eireli</t>
  </si>
  <si>
    <t>Rogerio dos Santos Roque ME'</t>
  </si>
  <si>
    <t>ISS S/NF</t>
  </si>
  <si>
    <t>Celio Pereira de Miranda - Borracharia Miranda</t>
  </si>
  <si>
    <t>Pro Saude Servicos Medicos Eireli</t>
  </si>
  <si>
    <t>S e G Industria e Solucoes Eireli</t>
  </si>
  <si>
    <t>5.3 Locação Equipamentos</t>
  </si>
  <si>
    <t>TRANSF</t>
  </si>
  <si>
    <t>Hgm Distribuicao de Produtos Medicos hospi Ltda</t>
  </si>
  <si>
    <t>TRANSFERENCIA</t>
  </si>
  <si>
    <t>Alves dos Santos Servicos Administrativos</t>
  </si>
  <si>
    <t>NFSE 25</t>
  </si>
  <si>
    <t>Life Care Excelencia S/A</t>
  </si>
  <si>
    <t>Anna Carolinne Moreira Gomes Faria</t>
  </si>
  <si>
    <t>Carlos Fabricio Pereira Lara Me</t>
  </si>
  <si>
    <t>Ana Barbisan de Souza Servicos Medicos Ltda</t>
  </si>
  <si>
    <t>Natanael Martins Coelho e Cia Ltda</t>
  </si>
  <si>
    <t>NFSE 2261</t>
  </si>
  <si>
    <t>NFSE 7</t>
  </si>
  <si>
    <t>NFSE 1341</t>
  </si>
  <si>
    <t>NFSE 8</t>
  </si>
  <si>
    <t>NFSE 338</t>
  </si>
  <si>
    <t>NF 1774</t>
  </si>
  <si>
    <t>NFSE 142</t>
  </si>
  <si>
    <t>NF 341 PARC 4/5</t>
  </si>
  <si>
    <t>NF 341  PARC 5/5</t>
  </si>
  <si>
    <t>R3 Comercio e Consultoria &amp; Tecnologis em Seguranca Ltda</t>
  </si>
  <si>
    <t xml:space="preserve">NF 1080 </t>
  </si>
  <si>
    <t>NFS 105495</t>
  </si>
  <si>
    <t>NOTA DEBITO 1990</t>
  </si>
  <si>
    <t>Hotel São Miguel</t>
  </si>
  <si>
    <t>NFSE 9260</t>
  </si>
  <si>
    <t>Huma Cotacoes e Compras Eletronicas Ltda</t>
  </si>
  <si>
    <t>2.9 Plataforma de Compras</t>
  </si>
  <si>
    <t>NFSE 23370</t>
  </si>
  <si>
    <t>Amaral e Vilela Ltda - Tecnew</t>
  </si>
  <si>
    <t>Suprimais Suprimentos para Informatica Ltda</t>
  </si>
  <si>
    <t>NF 9345</t>
  </si>
  <si>
    <t>NF 11694</t>
  </si>
  <si>
    <t>Tarifa Salario</t>
  </si>
  <si>
    <t>Fabio Junior Martins Arruda</t>
  </si>
  <si>
    <t>NFSE 18 PAR (1/2)</t>
  </si>
  <si>
    <t xml:space="preserve">NF 127 </t>
  </si>
  <si>
    <t>NF 1222</t>
  </si>
  <si>
    <t>SMA Revendedora de Gas Ltda</t>
  </si>
  <si>
    <t>NF 1316 PROC 383</t>
  </si>
  <si>
    <t>NF 12753</t>
  </si>
  <si>
    <t>NF 232188</t>
  </si>
  <si>
    <t>NF 1215</t>
  </si>
  <si>
    <t>NF 232190</t>
  </si>
  <si>
    <t>NF 232189</t>
  </si>
  <si>
    <t>Ultramedi Com de Medicamentos Hospitalares Ltda</t>
  </si>
  <si>
    <t>Hosptech Servicos Ltda</t>
  </si>
  <si>
    <t>NF 1441</t>
  </si>
  <si>
    <t>NF 47926</t>
  </si>
  <si>
    <t>NF 3318</t>
  </si>
  <si>
    <t xml:space="preserve">NF 245411 </t>
  </si>
  <si>
    <t>NF 1401</t>
  </si>
  <si>
    <t xml:space="preserve">NF 245412 </t>
  </si>
  <si>
    <t>Omni Hospitalar LTDA-ME</t>
  </si>
  <si>
    <t>Cirurgica Pinheiro Ltda</t>
  </si>
  <si>
    <t xml:space="preserve">NF 65263 </t>
  </si>
  <si>
    <t xml:space="preserve">NF 28936 </t>
  </si>
  <si>
    <t xml:space="preserve">NF 66001 </t>
  </si>
  <si>
    <t xml:space="preserve">NF 47886 </t>
  </si>
  <si>
    <t>MS Distribuidora Hospitalar Ltda</t>
  </si>
  <si>
    <t xml:space="preserve">NF 307 </t>
  </si>
  <si>
    <t>Vb Serviços Comercio e Administracao ltda</t>
  </si>
  <si>
    <t>NF 90</t>
  </si>
  <si>
    <t>REF 08/2023</t>
  </si>
  <si>
    <t>Parcelamento Impostos Federais Parcela 5/39</t>
  </si>
  <si>
    <t>NF´S 201860 a 201862,206670 a 206672,209579,209825,209884,209886</t>
  </si>
  <si>
    <t>PARC 3/9-NEGOC REF NF 33325,33340,33471,34351,34367</t>
  </si>
  <si>
    <t>ADM Servicos e Consultioria Ltda</t>
  </si>
  <si>
    <t>NFSE  124 PARC 3/3</t>
  </si>
  <si>
    <t>NFSE 289</t>
  </si>
  <si>
    <t>NFSE 331</t>
  </si>
  <si>
    <t>NFSE 114</t>
  </si>
  <si>
    <t>5.6 Engenharia Clinica</t>
  </si>
  <si>
    <t>Orbis Gestao de Tecnologia em Saude Ltda</t>
  </si>
  <si>
    <t>NFSE 95</t>
  </si>
  <si>
    <t>NFSE 115</t>
  </si>
  <si>
    <t>NFSE 25815</t>
  </si>
  <si>
    <t>Adolfo Fernandes da Silva</t>
  </si>
  <si>
    <t>Francisca Katia Bezerra de Araujo Figueiredo</t>
  </si>
  <si>
    <t>Gonçala de Jesus Mourao</t>
  </si>
  <si>
    <t>Marcos Antonio Vieira Goncalves</t>
  </si>
  <si>
    <t>Marivane Gomes de Almeida</t>
  </si>
  <si>
    <t>Genesys Distribuicao - Comercio e Serviços Ltda</t>
  </si>
  <si>
    <t xml:space="preserve">NF 950 </t>
  </si>
  <si>
    <t xml:space="preserve">1° Repasse maio/2023 - </t>
  </si>
  <si>
    <t xml:space="preserve">2° Repasse junho/2023 - </t>
  </si>
  <si>
    <t xml:space="preserve">3° Repasse junho2023 - </t>
  </si>
  <si>
    <t xml:space="preserve">4° Repasse junho/2023 - </t>
  </si>
  <si>
    <t>REF 06/2023 -Parc 2/3</t>
  </si>
  <si>
    <t>São Miguel do Araguaia-GO, 10 de Outubro de 2023.</t>
  </si>
  <si>
    <t>NFSE 45243850</t>
  </si>
  <si>
    <t>NFSE 03185927</t>
  </si>
  <si>
    <t>NFSE 45280124</t>
  </si>
  <si>
    <t>NFSE 03192845</t>
  </si>
  <si>
    <t>NFSE 4586139</t>
  </si>
  <si>
    <t>NFSE 45435897</t>
  </si>
  <si>
    <t>NFSE 03216202</t>
  </si>
  <si>
    <t xml:space="preserve"> </t>
  </si>
  <si>
    <t>REF 06/2023 - Parc 3/3</t>
  </si>
  <si>
    <t>Parcela Seguro Ambulância e Licenciamentos</t>
  </si>
  <si>
    <t>RELATÓRIO FINANCEIRO SETEMBRO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</si>
</sst>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dd/mm/yy;@"/>
    <numFmt numFmtId="166" formatCode="_-&quot;R$&quot;* #,##0.00_-;\-&quot;R$&quot;* #,##0.00_-;_-&quot;R$&quot;* &quot;-&quot;??_-;_-@_-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44" fontId="2" fillId="0" borderId="0" xfId="0" applyNumberFormat="1" applyFont="1"/>
    <xf numFmtId="44" fontId="5" fillId="0" borderId="0" xfId="0" applyNumberFormat="1" applyFont="1"/>
    <xf numFmtId="0" fontId="3" fillId="0" borderId="0" xfId="0" applyFont="1"/>
    <xf numFmtId="0" fontId="8" fillId="0" borderId="6" xfId="0" applyFont="1" applyBorder="1" applyAlignment="1">
      <alignment horizontal="left" vertical="top"/>
    </xf>
    <xf numFmtId="0" fontId="11" fillId="3" borderId="6" xfId="0" applyFont="1" applyFill="1" applyBorder="1" applyAlignment="1">
      <alignment vertical="top"/>
    </xf>
    <xf numFmtId="44" fontId="11" fillId="3" borderId="1" xfId="0" applyNumberFormat="1" applyFont="1" applyFill="1" applyBorder="1" applyAlignment="1">
      <alignment vertical="top"/>
    </xf>
    <xf numFmtId="0" fontId="12" fillId="0" borderId="6" xfId="0" applyFont="1" applyBorder="1" applyAlignment="1">
      <alignment horizontal="left" vertical="top"/>
    </xf>
    <xf numFmtId="44" fontId="12" fillId="0" borderId="1" xfId="0" applyNumberFormat="1" applyFont="1" applyBorder="1" applyAlignment="1">
      <alignment horizontal="center" vertical="top"/>
    </xf>
    <xf numFmtId="0" fontId="11" fillId="0" borderId="11" xfId="0" applyFont="1" applyBorder="1" applyAlignment="1">
      <alignment vertical="top"/>
    </xf>
    <xf numFmtId="44" fontId="11" fillId="0" borderId="12" xfId="0" applyNumberFormat="1" applyFont="1" applyBorder="1" applyAlignment="1">
      <alignment vertical="top"/>
    </xf>
    <xf numFmtId="0" fontId="11" fillId="0" borderId="13" xfId="0" applyFont="1" applyBorder="1" applyAlignment="1">
      <alignment vertical="top"/>
    </xf>
    <xf numFmtId="0" fontId="11" fillId="0" borderId="15" xfId="0" applyFont="1" applyBorder="1" applyAlignment="1">
      <alignment vertical="top"/>
    </xf>
    <xf numFmtId="44" fontId="11" fillId="0" borderId="2" xfId="0" applyNumberFormat="1" applyFont="1" applyBorder="1" applyAlignment="1">
      <alignment vertical="top"/>
    </xf>
    <xf numFmtId="0" fontId="11" fillId="0" borderId="16" xfId="0" applyFont="1" applyBorder="1" applyAlignment="1">
      <alignment vertical="top"/>
    </xf>
    <xf numFmtId="0" fontId="11" fillId="3" borderId="6" xfId="0" applyFont="1" applyFill="1" applyBorder="1" applyAlignment="1">
      <alignment horizontal="left" vertical="top"/>
    </xf>
    <xf numFmtId="44" fontId="11" fillId="3" borderId="1" xfId="0" applyNumberFormat="1" applyFont="1" applyFill="1" applyBorder="1" applyAlignment="1">
      <alignment horizontal="center" vertical="top"/>
    </xf>
    <xf numFmtId="0" fontId="11" fillId="2" borderId="6" xfId="0" applyFont="1" applyFill="1" applyBorder="1" applyAlignment="1">
      <alignment horizontal="left" vertical="top"/>
    </xf>
    <xf numFmtId="44" fontId="11" fillId="2" borderId="1" xfId="0" applyNumberFormat="1" applyFont="1" applyFill="1" applyBorder="1" applyAlignment="1">
      <alignment horizontal="right" vertical="top"/>
    </xf>
    <xf numFmtId="44" fontId="11" fillId="2" borderId="1" xfId="0" applyNumberFormat="1" applyFont="1" applyFill="1" applyBorder="1" applyAlignment="1">
      <alignment horizontal="center" vertical="top"/>
    </xf>
    <xf numFmtId="0" fontId="12" fillId="0" borderId="6" xfId="0" applyFont="1" applyBorder="1" applyAlignment="1">
      <alignment horizontal="left" vertical="top" wrapText="1"/>
    </xf>
    <xf numFmtId="44" fontId="12" fillId="0" borderId="1" xfId="0" applyNumberFormat="1" applyFont="1" applyBorder="1" applyAlignment="1">
      <alignment horizontal="right" vertical="top"/>
    </xf>
    <xf numFmtId="165" fontId="12" fillId="0" borderId="1" xfId="0" applyNumberFormat="1" applyFont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44" fontId="12" fillId="2" borderId="1" xfId="0" applyNumberFormat="1" applyFont="1" applyFill="1" applyBorder="1" applyAlignment="1">
      <alignment horizontal="center" vertical="top"/>
    </xf>
    <xf numFmtId="165" fontId="12" fillId="4" borderId="1" xfId="0" applyNumberFormat="1" applyFont="1" applyFill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/>
    </xf>
    <xf numFmtId="0" fontId="12" fillId="0" borderId="7" xfId="0" applyFont="1" applyBorder="1" applyAlignment="1">
      <alignment horizontal="left" vertical="top"/>
    </xf>
    <xf numFmtId="0" fontId="12" fillId="3" borderId="6" xfId="0" applyFont="1" applyFill="1" applyBorder="1" applyAlignment="1">
      <alignment horizontal="left" vertical="top" wrapText="1"/>
    </xf>
    <xf numFmtId="44" fontId="12" fillId="3" borderId="1" xfId="0" applyNumberFormat="1" applyFont="1" applyFill="1" applyBorder="1" applyAlignment="1">
      <alignment horizontal="right" vertical="top"/>
    </xf>
    <xf numFmtId="0" fontId="12" fillId="2" borderId="6" xfId="0" applyFont="1" applyFill="1" applyBorder="1" applyAlignment="1">
      <alignment horizontal="left" vertical="top" wrapText="1"/>
    </xf>
    <xf numFmtId="44" fontId="12" fillId="2" borderId="1" xfId="0" applyNumberFormat="1" applyFont="1" applyFill="1" applyBorder="1" applyAlignment="1">
      <alignment horizontal="right" vertical="top"/>
    </xf>
    <xf numFmtId="0" fontId="3" fillId="0" borderId="6" xfId="0" applyFont="1" applyBorder="1"/>
    <xf numFmtId="44" fontId="3" fillId="0" borderId="1" xfId="1" applyNumberFormat="1" applyFont="1" applyFill="1" applyBorder="1"/>
    <xf numFmtId="0" fontId="12" fillId="4" borderId="6" xfId="0" applyFont="1" applyFill="1" applyBorder="1" applyAlignment="1">
      <alignment vertical="top"/>
    </xf>
    <xf numFmtId="165" fontId="12" fillId="4" borderId="1" xfId="0" applyNumberFormat="1" applyFont="1" applyFill="1" applyBorder="1" applyAlignment="1">
      <alignment horizontal="center" vertical="top"/>
    </xf>
    <xf numFmtId="0" fontId="12" fillId="4" borderId="7" xfId="0" applyFont="1" applyFill="1" applyBorder="1" applyAlignment="1">
      <alignment horizontal="left" vertical="top"/>
    </xf>
    <xf numFmtId="44" fontId="12" fillId="0" borderId="1" xfId="1" applyNumberFormat="1" applyFont="1" applyFill="1" applyBorder="1" applyAlignment="1">
      <alignment horizontal="right" vertical="top"/>
    </xf>
    <xf numFmtId="0" fontId="12" fillId="0" borderId="6" xfId="0" applyFont="1" applyBorder="1"/>
    <xf numFmtId="0" fontId="12" fillId="2" borderId="6" xfId="0" applyFont="1" applyFill="1" applyBorder="1"/>
    <xf numFmtId="0" fontId="12" fillId="0" borderId="6" xfId="0" applyFont="1" applyBorder="1" applyAlignment="1">
      <alignment vertical="top"/>
    </xf>
    <xf numFmtId="0" fontId="3" fillId="2" borderId="6" xfId="0" applyFont="1" applyFill="1" applyBorder="1"/>
    <xf numFmtId="44" fontId="12" fillId="2" borderId="1" xfId="1" applyNumberFormat="1" applyFont="1" applyFill="1" applyBorder="1" applyAlignment="1">
      <alignment horizontal="right" vertical="top"/>
    </xf>
    <xf numFmtId="0" fontId="12" fillId="0" borderId="18" xfId="0" applyFont="1" applyBorder="1"/>
    <xf numFmtId="44" fontId="12" fillId="2" borderId="1" xfId="1" applyNumberFormat="1" applyFont="1" applyFill="1" applyBorder="1" applyAlignment="1">
      <alignment vertical="top"/>
    </xf>
    <xf numFmtId="0" fontId="3" fillId="0" borderId="6" xfId="0" applyFont="1" applyBorder="1" applyAlignment="1">
      <alignment vertical="top"/>
    </xf>
    <xf numFmtId="44" fontId="12" fillId="0" borderId="1" xfId="0" applyNumberFormat="1" applyFont="1" applyBorder="1" applyAlignment="1" applyProtection="1">
      <alignment horizontal="right" vertical="top"/>
      <protection locked="0"/>
    </xf>
    <xf numFmtId="16" fontId="12" fillId="0" borderId="7" xfId="0" applyNumberFormat="1" applyFont="1" applyBorder="1" applyAlignment="1">
      <alignment horizontal="left" vertical="top"/>
    </xf>
    <xf numFmtId="44" fontId="12" fillId="4" borderId="1" xfId="0" applyNumberFormat="1" applyFont="1" applyFill="1" applyBorder="1" applyAlignment="1">
      <alignment horizontal="right" vertical="top"/>
    </xf>
    <xf numFmtId="0" fontId="12" fillId="3" borderId="6" xfId="0" applyFont="1" applyFill="1" applyBorder="1"/>
    <xf numFmtId="44" fontId="12" fillId="3" borderId="1" xfId="1" applyNumberFormat="1" applyFont="1" applyFill="1" applyBorder="1" applyAlignment="1">
      <alignment vertical="top"/>
    </xf>
    <xf numFmtId="0" fontId="12" fillId="4" borderId="7" xfId="0" applyFont="1" applyFill="1" applyBorder="1" applyAlignment="1">
      <alignment horizontal="left" vertical="top" wrapText="1"/>
    </xf>
    <xf numFmtId="44" fontId="12" fillId="0" borderId="1" xfId="1" applyNumberFormat="1" applyFont="1" applyFill="1" applyBorder="1" applyAlignment="1">
      <alignment vertical="top"/>
    </xf>
    <xf numFmtId="0" fontId="11" fillId="2" borderId="17" xfId="0" applyFont="1" applyFill="1" applyBorder="1" applyAlignment="1">
      <alignment horizontal="left" vertical="top" wrapText="1"/>
    </xf>
    <xf numFmtId="0" fontId="12" fillId="4" borderId="0" xfId="0" applyFont="1" applyFill="1" applyAlignment="1">
      <alignment horizontal="left" vertical="top" wrapText="1"/>
    </xf>
    <xf numFmtId="44" fontId="12" fillId="4" borderId="0" xfId="0" applyNumberFormat="1" applyFont="1" applyFill="1" applyAlignment="1">
      <alignment horizontal="right" vertical="top"/>
    </xf>
    <xf numFmtId="165" fontId="12" fillId="4" borderId="0" xfId="0" applyNumberFormat="1" applyFont="1" applyFill="1" applyAlignment="1">
      <alignment horizontal="center" vertical="top" wrapText="1"/>
    </xf>
    <xf numFmtId="0" fontId="12" fillId="0" borderId="0" xfId="0" applyFont="1" applyAlignment="1">
      <alignment vertical="top"/>
    </xf>
    <xf numFmtId="0" fontId="4" fillId="0" borderId="0" xfId="0" applyFont="1" applyAlignment="1">
      <alignment horizontal="center" vertical="center" wrapText="1"/>
    </xf>
    <xf numFmtId="0" fontId="11" fillId="3" borderId="6" xfId="0" applyFont="1" applyFill="1" applyBorder="1" applyAlignment="1">
      <alignment vertical="top" wrapText="1"/>
    </xf>
    <xf numFmtId="44" fontId="3" fillId="0" borderId="0" xfId="0" applyNumberFormat="1" applyFont="1"/>
    <xf numFmtId="0" fontId="11" fillId="3" borderId="19" xfId="0" applyFont="1" applyFill="1" applyBorder="1" applyAlignment="1">
      <alignment horizontal="left" vertical="top"/>
    </xf>
    <xf numFmtId="0" fontId="12" fillId="4" borderId="6" xfId="0" applyFont="1" applyFill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12" fillId="3" borderId="6" xfId="0" applyFont="1" applyFill="1" applyBorder="1" applyAlignment="1">
      <alignment horizontal="left" vertical="top"/>
    </xf>
    <xf numFmtId="44" fontId="12" fillId="3" borderId="1" xfId="0" applyNumberFormat="1" applyFont="1" applyFill="1" applyBorder="1" applyAlignment="1">
      <alignment horizontal="center" vertical="top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top" wrapText="1"/>
    </xf>
    <xf numFmtId="0" fontId="11" fillId="0" borderId="0" xfId="0" applyFont="1" applyAlignment="1">
      <alignment vertical="top"/>
    </xf>
    <xf numFmtId="165" fontId="12" fillId="0" borderId="1" xfId="2" applyNumberFormat="1" applyFont="1" applyFill="1" applyBorder="1" applyAlignment="1">
      <alignment horizontal="center"/>
    </xf>
    <xf numFmtId="166" fontId="3" fillId="0" borderId="1" xfId="2" applyNumberFormat="1" applyFont="1" applyFill="1" applyBorder="1" applyAlignment="1">
      <alignment horizontal="center"/>
    </xf>
    <xf numFmtId="0" fontId="12" fillId="0" borderId="7" xfId="0" applyFont="1" applyBorder="1" applyAlignment="1">
      <alignment horizontal="left"/>
    </xf>
    <xf numFmtId="165" fontId="3" fillId="0" borderId="1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44" fontId="0" fillId="0" borderId="0" xfId="2" applyFont="1"/>
    <xf numFmtId="44" fontId="0" fillId="0" borderId="0" xfId="0" applyNumberFormat="1"/>
    <xf numFmtId="0" fontId="11" fillId="0" borderId="1" xfId="0" applyFont="1" applyBorder="1" applyAlignment="1">
      <alignment vertical="top"/>
    </xf>
    <xf numFmtId="44" fontId="11" fillId="0" borderId="1" xfId="0" applyNumberFormat="1" applyFont="1" applyBorder="1" applyAlignment="1">
      <alignment vertical="top"/>
    </xf>
    <xf numFmtId="44" fontId="11" fillId="3" borderId="1" xfId="0" applyNumberFormat="1" applyFont="1" applyFill="1" applyBorder="1" applyAlignment="1" applyProtection="1">
      <alignment horizontal="center" vertical="top"/>
      <protection locked="0"/>
    </xf>
    <xf numFmtId="0" fontId="0" fillId="0" borderId="6" xfId="0" applyBorder="1"/>
    <xf numFmtId="0" fontId="11" fillId="0" borderId="7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0" fontId="12" fillId="0" borderId="6" xfId="0" applyFont="1" applyBorder="1" applyAlignment="1">
      <alignment horizontal="center" vertical="top"/>
    </xf>
    <xf numFmtId="0" fontId="14" fillId="0" borderId="6" xfId="0" applyFont="1" applyBorder="1"/>
    <xf numFmtId="0" fontId="3" fillId="0" borderId="7" xfId="0" applyFont="1" applyBorder="1" applyAlignment="1">
      <alignment horizontal="center"/>
    </xf>
    <xf numFmtId="0" fontId="10" fillId="0" borderId="6" xfId="0" applyFont="1" applyBorder="1"/>
    <xf numFmtId="44" fontId="12" fillId="0" borderId="1" xfId="2" applyFont="1" applyBorder="1" applyAlignment="1">
      <alignment horizontal="center" vertical="top"/>
    </xf>
    <xf numFmtId="44" fontId="15" fillId="0" borderId="0" xfId="2" applyFont="1" applyFill="1" applyBorder="1" applyAlignment="1">
      <alignment horizontal="center"/>
    </xf>
    <xf numFmtId="44" fontId="12" fillId="0" borderId="0" xfId="0" applyNumberFormat="1" applyFont="1" applyAlignment="1">
      <alignment horizontal="right" vertical="top"/>
    </xf>
    <xf numFmtId="44" fontId="12" fillId="0" borderId="33" xfId="0" applyNumberFormat="1" applyFont="1" applyBorder="1" applyAlignment="1">
      <alignment horizontal="right" vertical="top"/>
    </xf>
    <xf numFmtId="44" fontId="12" fillId="0" borderId="35" xfId="0" applyNumberFormat="1" applyFont="1" applyBorder="1" applyAlignment="1">
      <alignment horizontal="right" vertical="top"/>
    </xf>
    <xf numFmtId="165" fontId="12" fillId="4" borderId="33" xfId="0" applyNumberFormat="1" applyFont="1" applyFill="1" applyBorder="1" applyAlignment="1">
      <alignment horizontal="center" vertical="top"/>
    </xf>
    <xf numFmtId="0" fontId="12" fillId="4" borderId="34" xfId="0" applyFont="1" applyFill="1" applyBorder="1" applyAlignment="1">
      <alignment horizontal="left" vertical="top"/>
    </xf>
    <xf numFmtId="165" fontId="12" fillId="0" borderId="35" xfId="0" applyNumberFormat="1" applyFont="1" applyBorder="1" applyAlignment="1">
      <alignment horizontal="center" vertical="top"/>
    </xf>
    <xf numFmtId="0" fontId="12" fillId="0" borderId="37" xfId="0" applyFont="1" applyBorder="1" applyAlignment="1">
      <alignment horizontal="left"/>
    </xf>
    <xf numFmtId="165" fontId="12" fillId="2" borderId="1" xfId="0" applyNumberFormat="1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left" vertical="top" wrapText="1"/>
    </xf>
    <xf numFmtId="0" fontId="11" fillId="5" borderId="30" xfId="0" applyFont="1" applyFill="1" applyBorder="1" applyAlignment="1">
      <alignment horizontal="left" vertical="top" wrapText="1"/>
    </xf>
    <xf numFmtId="44" fontId="11" fillId="5" borderId="31" xfId="0" applyNumberFormat="1" applyFont="1" applyFill="1" applyBorder="1" applyAlignment="1">
      <alignment horizontal="right" vertical="top"/>
    </xf>
    <xf numFmtId="165" fontId="11" fillId="5" borderId="31" xfId="0" applyNumberFormat="1" applyFont="1" applyFill="1" applyBorder="1" applyAlignment="1">
      <alignment horizontal="center" vertical="top" wrapText="1"/>
    </xf>
    <xf numFmtId="0" fontId="11" fillId="5" borderId="32" xfId="0" applyFont="1" applyFill="1" applyBorder="1" applyAlignment="1">
      <alignment horizontal="left" vertical="top" wrapText="1"/>
    </xf>
    <xf numFmtId="165" fontId="12" fillId="0" borderId="1" xfId="0" applyNumberFormat="1" applyFont="1" applyBorder="1" applyAlignment="1">
      <alignment vertical="top" wrapText="1"/>
    </xf>
    <xf numFmtId="17" fontId="12" fillId="0" borderId="6" xfId="0" applyNumberFormat="1" applyFont="1" applyBorder="1" applyAlignment="1">
      <alignment horizontal="left" vertical="center" wrapText="1"/>
    </xf>
    <xf numFmtId="44" fontId="12" fillId="0" borderId="1" xfId="0" applyNumberFormat="1" applyFont="1" applyBorder="1" applyAlignment="1">
      <alignment horizontal="right" vertical="center"/>
    </xf>
    <xf numFmtId="165" fontId="12" fillId="0" borderId="1" xfId="0" applyNumberFormat="1" applyFont="1" applyBorder="1" applyAlignment="1">
      <alignment horizontal="center" vertical="center" wrapText="1"/>
    </xf>
    <xf numFmtId="44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2" fillId="0" borderId="7" xfId="0" applyFont="1" applyBorder="1" applyAlignment="1">
      <alignment horizontal="left" vertical="justify"/>
    </xf>
    <xf numFmtId="0" fontId="3" fillId="0" borderId="6" xfId="0" applyFont="1" applyBorder="1" applyAlignment="1">
      <alignment horizontal="left" vertical="center"/>
    </xf>
    <xf numFmtId="44" fontId="12" fillId="0" borderId="1" xfId="0" applyNumberFormat="1" applyFont="1" applyBorder="1" applyAlignment="1">
      <alignment horizontal="left" vertical="center"/>
    </xf>
    <xf numFmtId="165" fontId="12" fillId="0" borderId="1" xfId="0" applyNumberFormat="1" applyFont="1" applyBorder="1" applyAlignment="1">
      <alignment horizontal="left" vertical="center"/>
    </xf>
    <xf numFmtId="165" fontId="12" fillId="0" borderId="14" xfId="0" applyNumberFormat="1" applyFont="1" applyBorder="1" applyAlignment="1">
      <alignment vertical="top" wrapText="1"/>
    </xf>
    <xf numFmtId="17" fontId="12" fillId="0" borderId="6" xfId="0" applyNumberFormat="1" applyFont="1" applyBorder="1" applyAlignment="1">
      <alignment horizontal="left" vertical="top"/>
    </xf>
    <xf numFmtId="44" fontId="12" fillId="0" borderId="1" xfId="2" applyFont="1" applyBorder="1" applyAlignment="1">
      <alignment horizontal="right" vertical="top"/>
    </xf>
    <xf numFmtId="165" fontId="12" fillId="0" borderId="7" xfId="0" applyNumberFormat="1" applyFont="1" applyBorder="1" applyAlignment="1">
      <alignment vertical="top" wrapText="1"/>
    </xf>
    <xf numFmtId="0" fontId="12" fillId="0" borderId="36" xfId="0" applyFont="1" applyBorder="1" applyAlignment="1">
      <alignment horizontal="left" vertical="justify"/>
    </xf>
    <xf numFmtId="49" fontId="12" fillId="0" borderId="7" xfId="0" applyNumberFormat="1" applyFont="1" applyBorder="1" applyAlignment="1">
      <alignment horizontal="left" vertical="justify"/>
    </xf>
    <xf numFmtId="165" fontId="12" fillId="2" borderId="14" xfId="0" applyNumberFormat="1" applyFont="1" applyFill="1" applyBorder="1" applyAlignment="1">
      <alignment horizontal="center" vertical="top" wrapText="1"/>
    </xf>
    <xf numFmtId="165" fontId="12" fillId="2" borderId="10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165" fontId="12" fillId="3" borderId="1" xfId="0" applyNumberFormat="1" applyFont="1" applyFill="1" applyBorder="1" applyAlignment="1">
      <alignment horizontal="center" vertical="top" wrapText="1"/>
    </xf>
    <xf numFmtId="165" fontId="12" fillId="3" borderId="7" xfId="0" applyNumberFormat="1" applyFont="1" applyFill="1" applyBorder="1" applyAlignment="1">
      <alignment horizontal="center" vertical="top" wrapText="1"/>
    </xf>
    <xf numFmtId="165" fontId="12" fillId="2" borderId="1" xfId="0" applyNumberFormat="1" applyFont="1" applyFill="1" applyBorder="1" applyAlignment="1">
      <alignment horizontal="center" vertical="top" wrapText="1"/>
    </xf>
    <xf numFmtId="165" fontId="12" fillId="2" borderId="7" xfId="0" applyNumberFormat="1" applyFont="1" applyFill="1" applyBorder="1" applyAlignment="1">
      <alignment horizontal="center" vertical="top" wrapText="1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left" vertical="top"/>
    </xf>
    <xf numFmtId="164" fontId="8" fillId="0" borderId="7" xfId="0" applyNumberFormat="1" applyFont="1" applyBorder="1" applyAlignment="1">
      <alignment horizontal="left" vertical="top"/>
    </xf>
    <xf numFmtId="0" fontId="8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0" fontId="11" fillId="3" borderId="7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0" fontId="12" fillId="3" borderId="7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top"/>
    </xf>
    <xf numFmtId="0" fontId="12" fillId="0" borderId="6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165" fontId="11" fillId="3" borderId="1" xfId="0" applyNumberFormat="1" applyFont="1" applyFill="1" applyBorder="1" applyAlignment="1">
      <alignment horizontal="center" vertical="top"/>
    </xf>
    <xf numFmtId="165" fontId="11" fillId="3" borderId="7" xfId="0" applyNumberFormat="1" applyFont="1" applyFill="1" applyBorder="1" applyAlignment="1">
      <alignment horizontal="center" vertical="top"/>
    </xf>
    <xf numFmtId="44" fontId="12" fillId="0" borderId="14" xfId="0" applyNumberFormat="1" applyFont="1" applyBorder="1" applyAlignment="1">
      <alignment horizontal="center" vertical="top"/>
    </xf>
    <xf numFmtId="44" fontId="12" fillId="0" borderId="10" xfId="0" applyNumberFormat="1" applyFont="1" applyBorder="1" applyAlignment="1">
      <alignment horizontal="center" vertical="top"/>
    </xf>
    <xf numFmtId="0" fontId="8" fillId="0" borderId="14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44" fontId="11" fillId="3" borderId="14" xfId="0" applyNumberFormat="1" applyFont="1" applyFill="1" applyBorder="1" applyAlignment="1">
      <alignment horizontal="center" vertical="top"/>
    </xf>
    <xf numFmtId="44" fontId="11" fillId="3" borderId="10" xfId="0" applyNumberFormat="1" applyFont="1" applyFill="1" applyBorder="1" applyAlignment="1">
      <alignment horizontal="center" vertical="top"/>
    </xf>
    <xf numFmtId="0" fontId="8" fillId="0" borderId="14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164" fontId="8" fillId="0" borderId="14" xfId="0" applyNumberFormat="1" applyFont="1" applyBorder="1" applyAlignment="1">
      <alignment horizontal="left" vertical="top"/>
    </xf>
    <xf numFmtId="164" fontId="8" fillId="0" borderId="10" xfId="0" applyNumberFormat="1" applyFont="1" applyBorder="1" applyAlignment="1">
      <alignment horizontal="left" vertical="top"/>
    </xf>
    <xf numFmtId="44" fontId="12" fillId="0" borderId="25" xfId="1" applyNumberFormat="1" applyFont="1" applyFill="1" applyBorder="1" applyAlignment="1">
      <alignment horizontal="center" vertical="top"/>
    </xf>
    <xf numFmtId="44" fontId="12" fillId="0" borderId="26" xfId="1" applyNumberFormat="1" applyFont="1" applyFill="1" applyBorder="1" applyAlignment="1">
      <alignment horizontal="center" vertical="top"/>
    </xf>
    <xf numFmtId="44" fontId="11" fillId="2" borderId="27" xfId="0" applyNumberFormat="1" applyFont="1" applyFill="1" applyBorder="1" applyAlignment="1">
      <alignment horizontal="center" vertical="top"/>
    </xf>
    <xf numFmtId="44" fontId="11" fillId="2" borderId="28" xfId="0" applyNumberFormat="1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12" fillId="0" borderId="22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44" fontId="11" fillId="3" borderId="24" xfId="0" applyNumberFormat="1" applyFont="1" applyFill="1" applyBorder="1" applyAlignment="1" applyProtection="1">
      <alignment horizontal="center" vertical="top"/>
      <protection locked="0"/>
    </xf>
    <xf numFmtId="44" fontId="11" fillId="3" borderId="5" xfId="0" applyNumberFormat="1" applyFont="1" applyFill="1" applyBorder="1" applyAlignment="1" applyProtection="1">
      <alignment horizontal="center" vertical="top"/>
      <protection locked="0"/>
    </xf>
    <xf numFmtId="0" fontId="9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</cellXfs>
  <cellStyles count="5">
    <cellStyle name="Moeda" xfId="2" builtinId="4"/>
    <cellStyle name="Moeda 2" xfId="4" xr:uid="{4C0E17BD-9AD9-482B-87B7-CFE0DDBF2206}"/>
    <cellStyle name="Normal" xfId="0" builtinId="0"/>
    <cellStyle name="Vírgula" xfId="1" builtinId="3"/>
    <cellStyle name="Vírgula 2" xfId="3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DEC3-E581-4801-AE90-7EBF93B280C6}">
  <dimension ref="B1:H254"/>
  <sheetViews>
    <sheetView view="pageBreakPreview" topLeftCell="A231" zoomScale="99" zoomScaleNormal="99" zoomScaleSheetLayoutView="99" workbookViewId="0">
      <selection activeCell="D241" sqref="D241"/>
    </sheetView>
  </sheetViews>
  <sheetFormatPr defaultRowHeight="14.4" x14ac:dyDescent="0.3"/>
  <cols>
    <col min="2" max="2" width="59.88671875" customWidth="1"/>
    <col min="3" max="3" width="19.6640625" customWidth="1"/>
    <col min="4" max="4" width="16.44140625" customWidth="1"/>
    <col min="5" max="5" width="37.5546875" bestFit="1" customWidth="1"/>
    <col min="6" max="6" width="16.109375" customWidth="1"/>
    <col min="7" max="7" width="16.44140625" customWidth="1"/>
  </cols>
  <sheetData>
    <row r="1" spans="2:7" ht="16.2" thickBot="1" x14ac:dyDescent="0.35">
      <c r="B1" s="2"/>
      <c r="C1" s="2"/>
      <c r="D1" s="2"/>
      <c r="E1" s="2"/>
      <c r="F1" s="2"/>
      <c r="G1" s="2"/>
    </row>
    <row r="2" spans="2:7" ht="43.2" customHeight="1" x14ac:dyDescent="0.3">
      <c r="B2" s="137" t="s">
        <v>8</v>
      </c>
      <c r="C2" s="138"/>
      <c r="D2" s="138"/>
      <c r="E2" s="139"/>
      <c r="F2" s="3"/>
      <c r="G2" s="3"/>
    </row>
    <row r="3" spans="2:7" ht="15.6" x14ac:dyDescent="0.3">
      <c r="B3" s="9" t="s">
        <v>0</v>
      </c>
      <c r="C3" s="140" t="s">
        <v>4</v>
      </c>
      <c r="D3" s="140"/>
      <c r="E3" s="141"/>
      <c r="F3" s="3"/>
      <c r="G3" s="3"/>
    </row>
    <row r="4" spans="2:7" ht="15" x14ac:dyDescent="0.3">
      <c r="B4" s="9" t="s">
        <v>1</v>
      </c>
      <c r="C4" s="140" t="s">
        <v>5</v>
      </c>
      <c r="D4" s="140"/>
      <c r="E4" s="141"/>
      <c r="F4" s="4"/>
      <c r="G4" s="4"/>
    </row>
    <row r="5" spans="2:7" ht="15" x14ac:dyDescent="0.3">
      <c r="B5" s="9" t="s">
        <v>2</v>
      </c>
      <c r="C5" s="140" t="s">
        <v>9</v>
      </c>
      <c r="D5" s="140"/>
      <c r="E5" s="141"/>
      <c r="F5" s="4"/>
      <c r="G5" s="4"/>
    </row>
    <row r="6" spans="2:7" ht="15" x14ac:dyDescent="0.3">
      <c r="B6" s="9" t="s">
        <v>1</v>
      </c>
      <c r="C6" s="140" t="s">
        <v>10</v>
      </c>
      <c r="D6" s="140"/>
      <c r="E6" s="141"/>
      <c r="F6" s="4"/>
      <c r="G6" s="4"/>
    </row>
    <row r="7" spans="2:7" ht="15" x14ac:dyDescent="0.3">
      <c r="B7" s="9" t="s">
        <v>11</v>
      </c>
      <c r="C7" s="140" t="s">
        <v>6</v>
      </c>
      <c r="D7" s="140"/>
      <c r="E7" s="141"/>
      <c r="F7" s="4"/>
      <c r="G7" s="4"/>
    </row>
    <row r="8" spans="2:7" ht="15" x14ac:dyDescent="0.3">
      <c r="B8" s="9" t="s">
        <v>12</v>
      </c>
      <c r="C8" s="140" t="s">
        <v>81</v>
      </c>
      <c r="D8" s="140"/>
      <c r="E8" s="141"/>
      <c r="F8" s="4"/>
      <c r="G8" s="4"/>
    </row>
    <row r="9" spans="2:7" ht="15" x14ac:dyDescent="0.3">
      <c r="B9" s="9" t="s">
        <v>3</v>
      </c>
      <c r="C9" s="140" t="s">
        <v>13</v>
      </c>
      <c r="D9" s="140"/>
      <c r="E9" s="141"/>
      <c r="F9" s="4"/>
      <c r="G9" s="4"/>
    </row>
    <row r="10" spans="2:7" ht="15" x14ac:dyDescent="0.3">
      <c r="B10" s="9" t="s">
        <v>14</v>
      </c>
      <c r="C10" s="142">
        <v>1000000</v>
      </c>
      <c r="D10" s="142"/>
      <c r="E10" s="143"/>
      <c r="F10" s="4"/>
      <c r="G10" s="4"/>
    </row>
    <row r="11" spans="2:7" ht="15.6" x14ac:dyDescent="0.3">
      <c r="B11" s="144"/>
      <c r="C11" s="145"/>
      <c r="D11" s="145"/>
      <c r="E11" s="146"/>
      <c r="F11" s="2"/>
      <c r="G11" s="2"/>
    </row>
    <row r="12" spans="2:7" ht="15.6" x14ac:dyDescent="0.3">
      <c r="B12" s="147" t="s">
        <v>210</v>
      </c>
      <c r="C12" s="148"/>
      <c r="D12" s="148"/>
      <c r="E12" s="149"/>
      <c r="F12" s="5"/>
      <c r="G12" s="5"/>
    </row>
    <row r="13" spans="2:7" s="1" customFormat="1" ht="39" customHeight="1" x14ac:dyDescent="0.3">
      <c r="B13" s="150"/>
      <c r="C13" s="151"/>
      <c r="D13" s="151"/>
      <c r="E13" s="152"/>
      <c r="F13" s="64"/>
      <c r="G13" s="64"/>
    </row>
    <row r="14" spans="2:7" x14ac:dyDescent="0.3">
      <c r="B14" s="10" t="s">
        <v>15</v>
      </c>
      <c r="C14" s="11">
        <f>C15+C16+C17</f>
        <v>203175.58000000002</v>
      </c>
      <c r="D14" s="153"/>
      <c r="E14" s="154"/>
      <c r="F14" s="6"/>
      <c r="G14" s="7"/>
    </row>
    <row r="15" spans="2:7" x14ac:dyDescent="0.3">
      <c r="B15" s="12" t="s">
        <v>16</v>
      </c>
      <c r="C15" s="13">
        <v>142122.54999999999</v>
      </c>
      <c r="D15" s="131"/>
      <c r="E15" s="132"/>
      <c r="F15" s="6"/>
      <c r="G15" s="7"/>
    </row>
    <row r="16" spans="2:7" x14ac:dyDescent="0.3">
      <c r="B16" s="12" t="s">
        <v>17</v>
      </c>
      <c r="C16" s="13">
        <v>58851.89</v>
      </c>
      <c r="D16" s="131"/>
      <c r="E16" s="132"/>
      <c r="F16" s="6"/>
      <c r="G16" s="7"/>
    </row>
    <row r="17" spans="2:8" x14ac:dyDescent="0.3">
      <c r="B17" s="12" t="s">
        <v>209</v>
      </c>
      <c r="C17" s="13">
        <v>2201.14</v>
      </c>
      <c r="D17" s="131"/>
      <c r="E17" s="132"/>
      <c r="F17" s="6"/>
      <c r="G17" s="7"/>
    </row>
    <row r="18" spans="2:8" x14ac:dyDescent="0.3">
      <c r="B18" s="90"/>
      <c r="C18" s="87"/>
      <c r="D18" s="88"/>
      <c r="E18" s="91"/>
      <c r="F18" s="76"/>
      <c r="G18" s="6"/>
      <c r="H18" s="7"/>
    </row>
    <row r="19" spans="2:8" ht="31.2" customHeight="1" x14ac:dyDescent="0.3">
      <c r="B19" s="65" t="s">
        <v>18</v>
      </c>
      <c r="C19" s="11">
        <f>C10-C14</f>
        <v>796824.41999999993</v>
      </c>
      <c r="D19" s="153"/>
      <c r="E19" s="154"/>
      <c r="F19" s="6"/>
      <c r="G19" s="7"/>
    </row>
    <row r="20" spans="2:8" x14ac:dyDescent="0.3">
      <c r="B20" s="92"/>
      <c r="C20" s="88"/>
      <c r="D20" s="87"/>
      <c r="E20" s="91"/>
      <c r="F20" s="6"/>
      <c r="G20" s="7"/>
    </row>
    <row r="21" spans="2:8" x14ac:dyDescent="0.3">
      <c r="B21" s="20" t="s">
        <v>19</v>
      </c>
      <c r="C21" s="21">
        <f>C22+C25</f>
        <v>932144.82000000007</v>
      </c>
      <c r="D21" s="155"/>
      <c r="E21" s="156"/>
      <c r="F21" s="6"/>
      <c r="G21" s="7"/>
    </row>
    <row r="22" spans="2:8" x14ac:dyDescent="0.3">
      <c r="B22" s="20" t="s">
        <v>20</v>
      </c>
      <c r="C22" s="21">
        <f>C23</f>
        <v>229830.40999999997</v>
      </c>
      <c r="D22" s="155"/>
      <c r="E22" s="156"/>
      <c r="F22" s="6"/>
      <c r="G22" s="7"/>
    </row>
    <row r="23" spans="2:8" ht="15" thickBot="1" x14ac:dyDescent="0.35">
      <c r="B23" s="22" t="s">
        <v>21</v>
      </c>
      <c r="C23" s="109">
        <v>229830.40999999997</v>
      </c>
      <c r="D23" s="157"/>
      <c r="E23" s="158"/>
      <c r="F23" s="6"/>
      <c r="G23" s="7"/>
    </row>
    <row r="24" spans="2:8" x14ac:dyDescent="0.3">
      <c r="B24" s="93"/>
      <c r="C24" s="13"/>
      <c r="D24" s="83"/>
      <c r="E24" s="84"/>
      <c r="F24" s="6"/>
      <c r="G24" s="7"/>
    </row>
    <row r="25" spans="2:8" x14ac:dyDescent="0.3">
      <c r="B25" s="10" t="s">
        <v>22</v>
      </c>
      <c r="C25" s="11">
        <f>C26+C32</f>
        <v>702314.41</v>
      </c>
      <c r="D25" s="153"/>
      <c r="E25" s="154"/>
      <c r="F25" s="6"/>
      <c r="G25" s="7"/>
    </row>
    <row r="26" spans="2:8" x14ac:dyDescent="0.3">
      <c r="B26" s="22" t="s">
        <v>23</v>
      </c>
      <c r="C26" s="24">
        <f>SUM(C27:C30)</f>
        <v>702289.14</v>
      </c>
      <c r="D26" s="157"/>
      <c r="E26" s="158"/>
      <c r="F26" s="6"/>
      <c r="G26" s="7"/>
    </row>
    <row r="27" spans="2:8" x14ac:dyDescent="0.3">
      <c r="B27" s="113" t="s">
        <v>194</v>
      </c>
      <c r="C27" s="116">
        <v>300000</v>
      </c>
      <c r="D27" s="115">
        <v>45177</v>
      </c>
      <c r="E27" s="28" t="s">
        <v>113</v>
      </c>
      <c r="F27" s="6"/>
      <c r="G27" s="7"/>
    </row>
    <row r="28" spans="2:8" x14ac:dyDescent="0.3">
      <c r="B28" s="113" t="s">
        <v>195</v>
      </c>
      <c r="C28" s="116">
        <v>202289.14</v>
      </c>
      <c r="D28" s="115">
        <v>45191</v>
      </c>
      <c r="E28" s="28" t="s">
        <v>113</v>
      </c>
      <c r="F28" s="6"/>
      <c r="G28" s="7"/>
    </row>
    <row r="29" spans="2:8" x14ac:dyDescent="0.3">
      <c r="B29" s="113" t="s">
        <v>196</v>
      </c>
      <c r="C29" s="116">
        <v>110000</v>
      </c>
      <c r="D29" s="115">
        <v>45194</v>
      </c>
      <c r="E29" s="28" t="s">
        <v>113</v>
      </c>
      <c r="F29" s="6"/>
      <c r="G29" s="7"/>
    </row>
    <row r="30" spans="2:8" x14ac:dyDescent="0.3">
      <c r="B30" s="113" t="s">
        <v>197</v>
      </c>
      <c r="C30" s="114">
        <v>90000</v>
      </c>
      <c r="D30" s="115">
        <v>45197</v>
      </c>
      <c r="E30" s="28" t="s">
        <v>113</v>
      </c>
      <c r="F30" s="6"/>
      <c r="G30" s="6"/>
    </row>
    <row r="31" spans="2:8" x14ac:dyDescent="0.3">
      <c r="B31" s="159"/>
      <c r="C31" s="160"/>
      <c r="D31" s="160"/>
      <c r="E31" s="161"/>
      <c r="F31" s="6"/>
      <c r="G31" s="6"/>
    </row>
    <row r="32" spans="2:8" x14ac:dyDescent="0.3">
      <c r="B32" s="29" t="s">
        <v>24</v>
      </c>
      <c r="C32" s="23">
        <f>C33+C34</f>
        <v>25.27</v>
      </c>
      <c r="D32" s="135"/>
      <c r="E32" s="136"/>
      <c r="F32" s="6"/>
      <c r="G32" s="6"/>
    </row>
    <row r="33" spans="2:7" x14ac:dyDescent="0.3">
      <c r="B33" s="25" t="s">
        <v>25</v>
      </c>
      <c r="C33" s="26">
        <v>25.27</v>
      </c>
      <c r="D33" s="27"/>
      <c r="E33" s="28"/>
      <c r="F33" s="6"/>
      <c r="G33" s="6"/>
    </row>
    <row r="34" spans="2:7" x14ac:dyDescent="0.3">
      <c r="B34" s="159"/>
      <c r="C34" s="160"/>
      <c r="D34" s="160"/>
      <c r="E34" s="161"/>
      <c r="F34" s="6"/>
      <c r="G34" s="6"/>
    </row>
    <row r="35" spans="2:7" x14ac:dyDescent="0.3">
      <c r="B35" s="159"/>
      <c r="C35" s="160"/>
      <c r="D35" s="160"/>
      <c r="E35" s="161"/>
      <c r="F35" s="6"/>
      <c r="G35" s="6"/>
    </row>
    <row r="36" spans="2:7" x14ac:dyDescent="0.3">
      <c r="B36" s="20" t="s">
        <v>26</v>
      </c>
      <c r="C36" s="89">
        <f>C37+C75+C107+C163+C194+C208+C224+C232+C236</f>
        <v>886185.57000000007</v>
      </c>
      <c r="D36" s="163"/>
      <c r="E36" s="164"/>
      <c r="F36" s="6"/>
      <c r="G36" s="98"/>
    </row>
    <row r="37" spans="2:7" x14ac:dyDescent="0.3">
      <c r="B37" s="71" t="s">
        <v>27</v>
      </c>
      <c r="C37" s="72">
        <f>C38+C42+C48+C51+C54+C57+C60+C63</f>
        <v>671873.73</v>
      </c>
      <c r="D37" s="163"/>
      <c r="E37" s="164"/>
      <c r="F37" s="6"/>
      <c r="G37" s="6"/>
    </row>
    <row r="38" spans="2:7" x14ac:dyDescent="0.3">
      <c r="B38" s="36" t="s">
        <v>28</v>
      </c>
      <c r="C38" s="30">
        <f>SUM(C39:C41)</f>
        <v>261617.61000000002</v>
      </c>
      <c r="D38" s="135"/>
      <c r="E38" s="136"/>
      <c r="F38" s="6"/>
      <c r="G38" s="6"/>
    </row>
    <row r="39" spans="2:7" s="8" customFormat="1" ht="13.8" x14ac:dyDescent="0.25">
      <c r="B39" s="124">
        <v>45108</v>
      </c>
      <c r="C39" s="13">
        <v>130341.67</v>
      </c>
      <c r="D39" s="27">
        <v>45177</v>
      </c>
      <c r="E39" s="28" t="s">
        <v>111</v>
      </c>
      <c r="F39" s="66"/>
      <c r="G39" s="99"/>
    </row>
    <row r="40" spans="2:7" s="8" customFormat="1" ht="13.8" x14ac:dyDescent="0.25">
      <c r="B40" s="124">
        <v>45139</v>
      </c>
      <c r="C40" s="13">
        <v>129100.41</v>
      </c>
      <c r="D40" s="27">
        <v>45196</v>
      </c>
      <c r="E40" s="28" t="s">
        <v>111</v>
      </c>
      <c r="F40" s="66"/>
      <c r="G40" s="99"/>
    </row>
    <row r="41" spans="2:7" s="8" customFormat="1" ht="13.8" x14ac:dyDescent="0.25">
      <c r="B41" s="124">
        <v>45139</v>
      </c>
      <c r="C41" s="13">
        <v>2175.5300000000002</v>
      </c>
      <c r="D41" s="27">
        <v>45197</v>
      </c>
      <c r="E41" s="28" t="s">
        <v>111</v>
      </c>
      <c r="F41" s="66"/>
      <c r="G41" s="66"/>
    </row>
    <row r="42" spans="2:7" x14ac:dyDescent="0.3">
      <c r="B42" s="36" t="s">
        <v>29</v>
      </c>
      <c r="C42" s="30">
        <f>SUM(C43:C47)</f>
        <v>14334.98</v>
      </c>
      <c r="D42" s="135"/>
      <c r="E42" s="136"/>
      <c r="F42" s="6"/>
      <c r="G42" s="6"/>
    </row>
    <row r="43" spans="2:7" x14ac:dyDescent="0.3">
      <c r="B43" s="44" t="s">
        <v>187</v>
      </c>
      <c r="C43" s="13">
        <v>2778.34</v>
      </c>
      <c r="D43" s="27">
        <v>45198</v>
      </c>
      <c r="E43" s="28" t="s">
        <v>111</v>
      </c>
      <c r="F43" s="6"/>
      <c r="G43" s="6"/>
    </row>
    <row r="44" spans="2:7" x14ac:dyDescent="0.3">
      <c r="B44" s="44" t="s">
        <v>188</v>
      </c>
      <c r="C44" s="13">
        <v>2376.8200000000002</v>
      </c>
      <c r="D44" s="27">
        <v>45198</v>
      </c>
      <c r="E44" s="28" t="s">
        <v>111</v>
      </c>
      <c r="F44" s="6"/>
      <c r="G44" s="6"/>
    </row>
    <row r="45" spans="2:7" x14ac:dyDescent="0.3">
      <c r="B45" s="44" t="s">
        <v>189</v>
      </c>
      <c r="C45" s="13">
        <v>2479.79</v>
      </c>
      <c r="D45" s="27">
        <v>45198</v>
      </c>
      <c r="E45" s="28" t="s">
        <v>111</v>
      </c>
      <c r="F45" s="6"/>
      <c r="G45" s="6"/>
    </row>
    <row r="46" spans="2:7" ht="16.5" customHeight="1" x14ac:dyDescent="0.3">
      <c r="B46" s="44" t="s">
        <v>190</v>
      </c>
      <c r="C46" s="13">
        <v>4598.88</v>
      </c>
      <c r="D46" s="27">
        <v>45198</v>
      </c>
      <c r="E46" s="28" t="s">
        <v>111</v>
      </c>
      <c r="F46" s="6"/>
      <c r="G46" s="6"/>
    </row>
    <row r="47" spans="2:7" x14ac:dyDescent="0.3">
      <c r="B47" s="68" t="s">
        <v>191</v>
      </c>
      <c r="C47" s="13">
        <v>2101.15</v>
      </c>
      <c r="D47" s="27">
        <v>45198</v>
      </c>
      <c r="E47" s="28" t="s">
        <v>111</v>
      </c>
      <c r="F47" s="6"/>
      <c r="G47" s="6"/>
    </row>
    <row r="48" spans="2:7" x14ac:dyDescent="0.3">
      <c r="B48" s="36" t="s">
        <v>30</v>
      </c>
      <c r="C48" s="30">
        <f>C49+C50</f>
        <v>0</v>
      </c>
      <c r="D48" s="135"/>
      <c r="E48" s="136"/>
      <c r="F48" s="6"/>
      <c r="G48" s="6"/>
    </row>
    <row r="49" spans="2:7" ht="17.25" customHeight="1" x14ac:dyDescent="0.3">
      <c r="B49" s="25"/>
      <c r="C49" s="97"/>
      <c r="D49" s="27"/>
      <c r="E49" s="28"/>
      <c r="F49" s="6"/>
      <c r="G49" s="6"/>
    </row>
    <row r="50" spans="2:7" x14ac:dyDescent="0.3">
      <c r="B50" s="25"/>
      <c r="C50" s="13"/>
      <c r="D50" s="27"/>
      <c r="E50" s="28"/>
      <c r="F50" s="6"/>
      <c r="G50" s="6"/>
    </row>
    <row r="51" spans="2:7" x14ac:dyDescent="0.3">
      <c r="B51" s="36" t="s">
        <v>96</v>
      </c>
      <c r="C51" s="30">
        <f>SUM(C52:C53)</f>
        <v>0</v>
      </c>
      <c r="D51" s="135"/>
      <c r="E51" s="136"/>
      <c r="F51" s="6"/>
      <c r="G51" s="6"/>
    </row>
    <row r="52" spans="2:7" x14ac:dyDescent="0.3">
      <c r="B52" s="25"/>
      <c r="C52" s="13"/>
      <c r="D52" s="27"/>
      <c r="E52" s="28"/>
      <c r="F52" s="6"/>
      <c r="G52" s="6"/>
    </row>
    <row r="53" spans="2:7" x14ac:dyDescent="0.3">
      <c r="B53" s="25"/>
      <c r="C53" s="13"/>
      <c r="D53" s="27"/>
      <c r="E53" s="28"/>
      <c r="F53" s="6"/>
      <c r="G53" s="6"/>
    </row>
    <row r="54" spans="2:7" x14ac:dyDescent="0.3">
      <c r="B54" s="36" t="s">
        <v>31</v>
      </c>
      <c r="C54" s="30">
        <f>C55</f>
        <v>0</v>
      </c>
      <c r="D54" s="135"/>
      <c r="E54" s="136"/>
      <c r="F54" s="6"/>
      <c r="G54" s="6"/>
    </row>
    <row r="55" spans="2:7" x14ac:dyDescent="0.3">
      <c r="B55" s="25"/>
      <c r="C55" s="13"/>
      <c r="D55" s="27"/>
      <c r="E55" s="28"/>
      <c r="F55" s="6"/>
      <c r="G55" s="6"/>
    </row>
    <row r="56" spans="2:7" x14ac:dyDescent="0.3">
      <c r="B56" s="25"/>
      <c r="C56" s="13"/>
      <c r="D56" s="27"/>
      <c r="E56" s="28"/>
      <c r="F56" s="6"/>
      <c r="G56" s="6"/>
    </row>
    <row r="57" spans="2:7" x14ac:dyDescent="0.3">
      <c r="B57" s="36" t="s">
        <v>32</v>
      </c>
      <c r="C57" s="30">
        <f>SUM(C58:C59)</f>
        <v>0</v>
      </c>
      <c r="D57" s="135"/>
      <c r="E57" s="136"/>
      <c r="F57" s="6"/>
      <c r="G57" s="6"/>
    </row>
    <row r="58" spans="2:7" x14ac:dyDescent="0.3">
      <c r="B58" s="25"/>
      <c r="C58" s="13"/>
      <c r="D58" s="27"/>
      <c r="E58" s="28"/>
      <c r="F58" s="6"/>
      <c r="G58" s="6"/>
    </row>
    <row r="59" spans="2:7" x14ac:dyDescent="0.3">
      <c r="B59" s="25"/>
      <c r="C59" s="13"/>
      <c r="D59" s="27"/>
      <c r="E59" s="28"/>
      <c r="F59" s="6"/>
      <c r="G59" s="6"/>
    </row>
    <row r="60" spans="2:7" x14ac:dyDescent="0.3">
      <c r="B60" s="36" t="s">
        <v>33</v>
      </c>
      <c r="C60" s="30">
        <f>C61</f>
        <v>0</v>
      </c>
      <c r="D60" s="135"/>
      <c r="E60" s="136"/>
      <c r="F60" s="6"/>
      <c r="G60" s="6"/>
    </row>
    <row r="61" spans="2:7" x14ac:dyDescent="0.3">
      <c r="B61" s="25"/>
      <c r="C61" s="13"/>
      <c r="D61" s="27"/>
      <c r="E61" s="28"/>
      <c r="F61" s="6"/>
      <c r="G61" s="6"/>
    </row>
    <row r="62" spans="2:7" x14ac:dyDescent="0.3">
      <c r="B62" s="25"/>
      <c r="C62" s="13"/>
      <c r="D62" s="27"/>
      <c r="E62" s="28"/>
      <c r="F62" s="6"/>
      <c r="G62" s="6"/>
    </row>
    <row r="63" spans="2:7" x14ac:dyDescent="0.3">
      <c r="B63" s="36" t="s">
        <v>82</v>
      </c>
      <c r="C63" s="30">
        <f>SUM(C64:C74)</f>
        <v>395921.14</v>
      </c>
      <c r="D63" s="135"/>
      <c r="E63" s="136"/>
      <c r="F63" s="6"/>
      <c r="G63" s="6"/>
    </row>
    <row r="64" spans="2:7" x14ac:dyDescent="0.3">
      <c r="B64" s="25" t="s">
        <v>91</v>
      </c>
      <c r="C64" s="13">
        <v>15500</v>
      </c>
      <c r="D64" s="27">
        <v>45170</v>
      </c>
      <c r="E64" s="28" t="s">
        <v>127</v>
      </c>
      <c r="F64" s="6"/>
      <c r="G64" s="6"/>
    </row>
    <row r="65" spans="2:7" x14ac:dyDescent="0.3">
      <c r="B65" s="25" t="s">
        <v>114</v>
      </c>
      <c r="C65" s="13">
        <v>3325</v>
      </c>
      <c r="D65" s="27">
        <v>45173</v>
      </c>
      <c r="E65" s="28" t="s">
        <v>115</v>
      </c>
      <c r="F65" s="6"/>
      <c r="G65" s="6"/>
    </row>
    <row r="66" spans="2:7" x14ac:dyDescent="0.3">
      <c r="B66" s="25" t="s">
        <v>108</v>
      </c>
      <c r="C66" s="13">
        <v>100000</v>
      </c>
      <c r="D66" s="27">
        <v>45175</v>
      </c>
      <c r="E66" s="112" t="s">
        <v>128</v>
      </c>
      <c r="F66" s="6"/>
      <c r="G66" s="6"/>
    </row>
    <row r="67" spans="2:7" x14ac:dyDescent="0.3">
      <c r="B67" s="25" t="s">
        <v>116</v>
      </c>
      <c r="C67" s="13">
        <v>116337.39</v>
      </c>
      <c r="D67" s="27">
        <v>45180</v>
      </c>
      <c r="E67" s="123" t="s">
        <v>121</v>
      </c>
      <c r="F67" s="6"/>
      <c r="G67" s="6"/>
    </row>
    <row r="68" spans="2:7" x14ac:dyDescent="0.3">
      <c r="B68" s="25" t="s">
        <v>120</v>
      </c>
      <c r="C68" s="13">
        <v>10247.879999999999</v>
      </c>
      <c r="D68" s="27">
        <v>45182</v>
      </c>
      <c r="E68" s="123" t="s">
        <v>126</v>
      </c>
      <c r="F68" s="6"/>
      <c r="G68" s="6"/>
    </row>
    <row r="69" spans="2:7" x14ac:dyDescent="0.3">
      <c r="B69" s="25" t="s">
        <v>117</v>
      </c>
      <c r="C69" s="13">
        <v>22932</v>
      </c>
      <c r="D69" s="27">
        <v>45183</v>
      </c>
      <c r="E69" s="123" t="s">
        <v>122</v>
      </c>
      <c r="F69" s="6"/>
      <c r="G69" s="6"/>
    </row>
    <row r="70" spans="2:7" x14ac:dyDescent="0.3">
      <c r="B70" s="25" t="s">
        <v>118</v>
      </c>
      <c r="C70" s="13">
        <v>10800</v>
      </c>
      <c r="D70" s="27">
        <v>45183</v>
      </c>
      <c r="E70" s="123" t="s">
        <v>123</v>
      </c>
      <c r="F70" s="6"/>
      <c r="G70" s="6"/>
    </row>
    <row r="71" spans="2:7" x14ac:dyDescent="0.3">
      <c r="B71" s="25" t="s">
        <v>119</v>
      </c>
      <c r="C71" s="13">
        <v>3162.5</v>
      </c>
      <c r="D71" s="27">
        <v>45187</v>
      </c>
      <c r="E71" s="123" t="s">
        <v>124</v>
      </c>
      <c r="F71" s="6"/>
      <c r="G71" s="6"/>
    </row>
    <row r="72" spans="2:7" x14ac:dyDescent="0.3">
      <c r="B72" s="25" t="s">
        <v>108</v>
      </c>
      <c r="C72" s="13">
        <v>16893</v>
      </c>
      <c r="D72" s="27">
        <v>45196</v>
      </c>
      <c r="E72" s="123" t="s">
        <v>125</v>
      </c>
      <c r="F72" s="6"/>
      <c r="G72" s="6"/>
    </row>
    <row r="73" spans="2:7" x14ac:dyDescent="0.3">
      <c r="B73" s="25" t="s">
        <v>108</v>
      </c>
      <c r="C73" s="13">
        <v>96723.37</v>
      </c>
      <c r="D73" s="27">
        <v>45197</v>
      </c>
      <c r="E73" s="123" t="s">
        <v>129</v>
      </c>
      <c r="F73" s="6"/>
      <c r="G73" s="6"/>
    </row>
    <row r="74" spans="2:7" x14ac:dyDescent="0.3">
      <c r="B74" s="68"/>
      <c r="C74" s="13"/>
      <c r="D74" s="31"/>
      <c r="E74" s="57"/>
      <c r="F74" s="6"/>
      <c r="G74" s="6"/>
    </row>
    <row r="75" spans="2:7" x14ac:dyDescent="0.3">
      <c r="B75" s="34" t="s">
        <v>34</v>
      </c>
      <c r="C75" s="35">
        <f>C76+C79+C83+C88+C91+C94+C97+C100+C104</f>
        <v>43498.060000000005</v>
      </c>
      <c r="D75" s="133"/>
      <c r="E75" s="134"/>
      <c r="F75" s="6"/>
      <c r="G75" s="6"/>
    </row>
    <row r="76" spans="2:7" x14ac:dyDescent="0.3">
      <c r="B76" s="36" t="s">
        <v>35</v>
      </c>
      <c r="C76" s="37">
        <f>C77+C78</f>
        <v>0</v>
      </c>
      <c r="D76" s="135"/>
      <c r="E76" s="136"/>
    </row>
    <row r="77" spans="2:7" x14ac:dyDescent="0.3">
      <c r="B77" s="38"/>
      <c r="C77" s="39"/>
      <c r="D77" s="32"/>
      <c r="E77" s="28"/>
    </row>
    <row r="78" spans="2:7" x14ac:dyDescent="0.3">
      <c r="B78" s="38"/>
      <c r="C78" s="39"/>
      <c r="D78" s="32"/>
      <c r="E78" s="28"/>
    </row>
    <row r="79" spans="2:7" x14ac:dyDescent="0.3">
      <c r="B79" s="36" t="s">
        <v>36</v>
      </c>
      <c r="C79" s="37">
        <f>SUM(C80:C81)</f>
        <v>12911.93</v>
      </c>
      <c r="D79" s="135"/>
      <c r="E79" s="136"/>
    </row>
    <row r="80" spans="2:7" x14ac:dyDescent="0.3">
      <c r="B80" s="46" t="s">
        <v>94</v>
      </c>
      <c r="C80" s="78">
        <v>1832.58</v>
      </c>
      <c r="D80" s="32">
        <v>45174</v>
      </c>
      <c r="E80" s="33" t="s">
        <v>95</v>
      </c>
    </row>
    <row r="81" spans="2:7" x14ac:dyDescent="0.3">
      <c r="B81" s="46" t="s">
        <v>94</v>
      </c>
      <c r="C81" s="39">
        <v>11079.35</v>
      </c>
      <c r="D81" s="32">
        <v>45180</v>
      </c>
      <c r="E81" s="33" t="s">
        <v>95</v>
      </c>
    </row>
    <row r="82" spans="2:7" x14ac:dyDescent="0.3">
      <c r="B82" s="46"/>
      <c r="C82" s="39"/>
      <c r="D82" s="32"/>
      <c r="E82" s="33"/>
    </row>
    <row r="83" spans="2:7" x14ac:dyDescent="0.3">
      <c r="B83" s="36" t="s">
        <v>37</v>
      </c>
      <c r="C83" s="37">
        <f>C84+C85+C86</f>
        <v>0</v>
      </c>
      <c r="D83" s="135"/>
      <c r="E83" s="136"/>
      <c r="F83" s="8"/>
      <c r="G83" s="8"/>
    </row>
    <row r="84" spans="2:7" x14ac:dyDescent="0.3">
      <c r="B84" s="40"/>
      <c r="C84" s="26"/>
      <c r="D84" s="41"/>
      <c r="E84" s="42"/>
      <c r="F84" s="8"/>
      <c r="G84" s="8"/>
    </row>
    <row r="85" spans="2:7" x14ac:dyDescent="0.3">
      <c r="B85" s="40"/>
      <c r="C85" s="26"/>
      <c r="D85" s="41"/>
      <c r="E85" s="42"/>
      <c r="F85" s="8"/>
      <c r="G85" s="8"/>
    </row>
    <row r="86" spans="2:7" x14ac:dyDescent="0.3">
      <c r="B86" s="40"/>
      <c r="C86" s="26"/>
      <c r="D86" s="41"/>
      <c r="E86" s="42"/>
      <c r="F86" s="8"/>
      <c r="G86" s="8"/>
    </row>
    <row r="87" spans="2:7" x14ac:dyDescent="0.3">
      <c r="B87" s="25"/>
      <c r="C87" s="26"/>
      <c r="D87" s="27"/>
      <c r="E87" s="28"/>
    </row>
    <row r="88" spans="2:7" x14ac:dyDescent="0.3">
      <c r="B88" s="36" t="s">
        <v>38</v>
      </c>
      <c r="C88" s="37">
        <f>C89+C90</f>
        <v>250</v>
      </c>
      <c r="D88" s="135"/>
      <c r="E88" s="136"/>
    </row>
    <row r="89" spans="2:7" x14ac:dyDescent="0.3">
      <c r="B89" s="40" t="s">
        <v>99</v>
      </c>
      <c r="C89" s="43">
        <v>90</v>
      </c>
      <c r="D89" s="32">
        <v>45183</v>
      </c>
      <c r="E89" s="33" t="s">
        <v>132</v>
      </c>
    </row>
    <row r="90" spans="2:7" x14ac:dyDescent="0.3">
      <c r="B90" s="40" t="s">
        <v>99</v>
      </c>
      <c r="C90" s="43">
        <v>160</v>
      </c>
      <c r="D90" s="32">
        <v>45183</v>
      </c>
      <c r="E90" s="33" t="s">
        <v>133</v>
      </c>
    </row>
    <row r="91" spans="2:7" x14ac:dyDescent="0.3">
      <c r="B91" s="36" t="s">
        <v>39</v>
      </c>
      <c r="C91" s="37">
        <f>SUM(C92:C93)</f>
        <v>141.62</v>
      </c>
      <c r="D91" s="135"/>
      <c r="E91" s="136"/>
    </row>
    <row r="92" spans="2:7" x14ac:dyDescent="0.3">
      <c r="B92" s="44" t="s">
        <v>134</v>
      </c>
      <c r="C92" s="43">
        <v>141.62</v>
      </c>
      <c r="D92" s="32">
        <v>45180</v>
      </c>
      <c r="E92" s="33" t="s">
        <v>135</v>
      </c>
    </row>
    <row r="93" spans="2:7" x14ac:dyDescent="0.3">
      <c r="B93" s="44"/>
      <c r="C93" s="26"/>
      <c r="D93" s="32"/>
      <c r="E93" s="28"/>
    </row>
    <row r="94" spans="2:7" x14ac:dyDescent="0.3">
      <c r="B94" s="36" t="s">
        <v>40</v>
      </c>
      <c r="C94" s="37">
        <f>C95</f>
        <v>0</v>
      </c>
      <c r="D94" s="135"/>
      <c r="E94" s="136"/>
    </row>
    <row r="95" spans="2:7" x14ac:dyDescent="0.3">
      <c r="B95" s="44"/>
      <c r="C95" s="43"/>
      <c r="D95" s="32"/>
      <c r="E95" s="33"/>
    </row>
    <row r="96" spans="2:7" x14ac:dyDescent="0.3">
      <c r="B96" s="25"/>
      <c r="C96" s="26"/>
      <c r="D96" s="27"/>
      <c r="E96" s="33"/>
    </row>
    <row r="97" spans="2:5" x14ac:dyDescent="0.3">
      <c r="B97" s="36" t="s">
        <v>41</v>
      </c>
      <c r="C97" s="37">
        <f>SUM(C98:C99)</f>
        <v>26920.32</v>
      </c>
      <c r="D97" s="135"/>
      <c r="E97" s="136"/>
    </row>
    <row r="98" spans="2:5" x14ac:dyDescent="0.3">
      <c r="B98" s="25" t="s">
        <v>198</v>
      </c>
      <c r="C98" s="26">
        <v>10000</v>
      </c>
      <c r="D98" s="27">
        <v>45184</v>
      </c>
      <c r="E98" s="33" t="s">
        <v>111</v>
      </c>
    </row>
    <row r="99" spans="2:5" x14ac:dyDescent="0.3">
      <c r="B99" s="25" t="s">
        <v>208</v>
      </c>
      <c r="C99" s="26">
        <v>16920.32</v>
      </c>
      <c r="D99" s="32">
        <v>45198</v>
      </c>
      <c r="E99" s="33" t="s">
        <v>111</v>
      </c>
    </row>
    <row r="100" spans="2:5" x14ac:dyDescent="0.3">
      <c r="B100" s="36" t="s">
        <v>83</v>
      </c>
      <c r="C100" s="37">
        <f>SUM(C101+C102+C103)</f>
        <v>1434</v>
      </c>
      <c r="D100" s="106"/>
      <c r="E100" s="107"/>
    </row>
    <row r="101" spans="2:5" x14ac:dyDescent="0.3">
      <c r="B101" s="25" t="s">
        <v>130</v>
      </c>
      <c r="C101" s="125">
        <v>300</v>
      </c>
      <c r="D101" s="27">
        <v>45174</v>
      </c>
      <c r="E101" s="28" t="s">
        <v>131</v>
      </c>
    </row>
    <row r="102" spans="2:5" x14ac:dyDescent="0.3">
      <c r="B102" s="25" t="s">
        <v>139</v>
      </c>
      <c r="C102" s="125">
        <v>655</v>
      </c>
      <c r="D102" s="27">
        <v>45195</v>
      </c>
      <c r="E102" s="28" t="s">
        <v>141</v>
      </c>
    </row>
    <row r="103" spans="2:5" x14ac:dyDescent="0.3">
      <c r="B103" s="25" t="s">
        <v>140</v>
      </c>
      <c r="C103" s="26">
        <v>479</v>
      </c>
      <c r="D103" s="27">
        <v>45195</v>
      </c>
      <c r="E103" s="28" t="s">
        <v>142</v>
      </c>
    </row>
    <row r="104" spans="2:5" x14ac:dyDescent="0.3">
      <c r="B104" s="36" t="s">
        <v>137</v>
      </c>
      <c r="C104" s="37">
        <f>SUM(C105)</f>
        <v>1840.19</v>
      </c>
      <c r="D104" s="106"/>
      <c r="E104" s="107"/>
    </row>
    <row r="105" spans="2:5" x14ac:dyDescent="0.3">
      <c r="B105" s="25" t="s">
        <v>136</v>
      </c>
      <c r="C105" s="26">
        <v>1840.19</v>
      </c>
      <c r="D105" s="27">
        <v>45196</v>
      </c>
      <c r="E105" s="28" t="s">
        <v>138</v>
      </c>
    </row>
    <row r="106" spans="2:5" x14ac:dyDescent="0.3">
      <c r="B106" s="25"/>
      <c r="C106" s="26"/>
      <c r="D106" s="27"/>
      <c r="E106" s="28"/>
    </row>
    <row r="107" spans="2:5" x14ac:dyDescent="0.3">
      <c r="B107" s="34" t="s">
        <v>42</v>
      </c>
      <c r="C107" s="35">
        <f>C108+C115+C127+C130+C132+C135+C138+C141+C148+C151+C154+C157+C160</f>
        <v>61211.29</v>
      </c>
      <c r="D107" s="133"/>
      <c r="E107" s="134"/>
    </row>
    <row r="108" spans="2:5" x14ac:dyDescent="0.3">
      <c r="B108" s="45" t="s">
        <v>84</v>
      </c>
      <c r="C108" s="50">
        <f>SUM(C109:C114)</f>
        <v>16663.059999999998</v>
      </c>
      <c r="D108" s="135"/>
      <c r="E108" s="136"/>
    </row>
    <row r="109" spans="2:5" x14ac:dyDescent="0.3">
      <c r="B109" s="38" t="s">
        <v>163</v>
      </c>
      <c r="C109" s="26">
        <v>2268</v>
      </c>
      <c r="D109" s="32">
        <v>45174</v>
      </c>
      <c r="E109" s="81" t="s">
        <v>166</v>
      </c>
    </row>
    <row r="110" spans="2:5" x14ac:dyDescent="0.3">
      <c r="B110" s="44" t="s">
        <v>103</v>
      </c>
      <c r="C110" s="26">
        <v>585.85</v>
      </c>
      <c r="D110" s="41">
        <v>45175</v>
      </c>
      <c r="E110" s="105" t="s">
        <v>167</v>
      </c>
    </row>
    <row r="111" spans="2:5" x14ac:dyDescent="0.3">
      <c r="B111" s="44" t="s">
        <v>164</v>
      </c>
      <c r="C111" s="26">
        <v>4807</v>
      </c>
      <c r="D111" s="41">
        <v>45180</v>
      </c>
      <c r="E111" s="42" t="s">
        <v>165</v>
      </c>
    </row>
    <row r="112" spans="2:5" x14ac:dyDescent="0.3">
      <c r="B112" s="38" t="s">
        <v>101</v>
      </c>
      <c r="C112" s="26">
        <v>9002.2099999999991</v>
      </c>
      <c r="D112" s="41">
        <v>45182</v>
      </c>
      <c r="E112" s="42" t="s">
        <v>168</v>
      </c>
    </row>
    <row r="113" spans="2:5" x14ac:dyDescent="0.3">
      <c r="B113" s="38"/>
      <c r="C113" s="26"/>
      <c r="D113" s="41"/>
      <c r="E113" s="42"/>
    </row>
    <row r="114" spans="2:5" x14ac:dyDescent="0.3">
      <c r="B114" s="49"/>
      <c r="C114" s="100"/>
      <c r="D114" s="102"/>
      <c r="E114" s="103"/>
    </row>
    <row r="115" spans="2:5" x14ac:dyDescent="0.3">
      <c r="B115" s="45" t="s">
        <v>43</v>
      </c>
      <c r="C115" s="50">
        <f>SUM(C116:C126)</f>
        <v>19072.52</v>
      </c>
      <c r="D115" s="135"/>
      <c r="E115" s="136"/>
    </row>
    <row r="116" spans="2:5" x14ac:dyDescent="0.3">
      <c r="B116" s="38" t="s">
        <v>102</v>
      </c>
      <c r="C116" s="26">
        <v>20.03</v>
      </c>
      <c r="D116" s="32">
        <v>45174</v>
      </c>
      <c r="E116" s="33" t="s">
        <v>160</v>
      </c>
    </row>
    <row r="117" spans="2:5" x14ac:dyDescent="0.3">
      <c r="B117" s="38" t="s">
        <v>112</v>
      </c>
      <c r="C117" s="26">
        <v>275</v>
      </c>
      <c r="D117" s="32">
        <v>45175</v>
      </c>
      <c r="E117" s="33" t="s">
        <v>161</v>
      </c>
    </row>
    <row r="118" spans="2:5" x14ac:dyDescent="0.3">
      <c r="B118" s="44" t="s">
        <v>102</v>
      </c>
      <c r="C118" s="43">
        <v>2114.38</v>
      </c>
      <c r="D118" s="32">
        <v>45175</v>
      </c>
      <c r="E118" s="33" t="s">
        <v>162</v>
      </c>
    </row>
    <row r="119" spans="2:5" x14ac:dyDescent="0.3">
      <c r="B119" s="44" t="s">
        <v>155</v>
      </c>
      <c r="C119" s="26">
        <v>2051.04</v>
      </c>
      <c r="D119" s="41">
        <v>45180</v>
      </c>
      <c r="E119" s="42" t="s">
        <v>157</v>
      </c>
    </row>
    <row r="120" spans="2:5" x14ac:dyDescent="0.3">
      <c r="B120" s="38" t="s">
        <v>101</v>
      </c>
      <c r="C120" s="26">
        <v>1952.46</v>
      </c>
      <c r="D120" s="32">
        <v>45181</v>
      </c>
      <c r="E120" s="33" t="s">
        <v>158</v>
      </c>
    </row>
    <row r="121" spans="2:5" x14ac:dyDescent="0.3">
      <c r="B121" s="38" t="s">
        <v>156</v>
      </c>
      <c r="C121" s="26">
        <v>1261.8800000000001</v>
      </c>
      <c r="D121" s="32">
        <v>45182</v>
      </c>
      <c r="E121" s="33" t="s">
        <v>159</v>
      </c>
    </row>
    <row r="122" spans="2:5" ht="27.6" x14ac:dyDescent="0.3">
      <c r="B122" s="38" t="s">
        <v>101</v>
      </c>
      <c r="C122" s="101">
        <v>5280</v>
      </c>
      <c r="D122" s="104">
        <v>45187</v>
      </c>
      <c r="E122" s="127" t="s">
        <v>176</v>
      </c>
    </row>
    <row r="123" spans="2:5" s="118" customFormat="1" ht="27.6" x14ac:dyDescent="0.3">
      <c r="B123" s="120" t="s">
        <v>102</v>
      </c>
      <c r="C123" s="116">
        <v>6117.73</v>
      </c>
      <c r="D123" s="117">
        <v>45196</v>
      </c>
      <c r="E123" s="128" t="s">
        <v>175</v>
      </c>
    </row>
    <row r="124" spans="2:5" s="118" customFormat="1" x14ac:dyDescent="0.3">
      <c r="B124" s="120"/>
      <c r="C124" s="121"/>
      <c r="D124" s="122"/>
      <c r="E124" s="119"/>
    </row>
    <row r="125" spans="2:5" x14ac:dyDescent="0.3">
      <c r="B125" s="38"/>
      <c r="C125" s="26"/>
      <c r="D125" s="32"/>
      <c r="E125" s="33"/>
    </row>
    <row r="126" spans="2:5" x14ac:dyDescent="0.3">
      <c r="B126" s="46"/>
      <c r="C126" s="26"/>
      <c r="D126" s="41"/>
      <c r="E126" s="42"/>
    </row>
    <row r="127" spans="2:5" x14ac:dyDescent="0.3">
      <c r="B127" s="45" t="s">
        <v>44</v>
      </c>
      <c r="C127" s="50">
        <f>SUM(C128:C129)</f>
        <v>0</v>
      </c>
      <c r="D127" s="135"/>
      <c r="E127" s="136"/>
    </row>
    <row r="128" spans="2:5" x14ac:dyDescent="0.3">
      <c r="B128" s="44"/>
      <c r="C128" s="58"/>
      <c r="D128" s="27"/>
      <c r="E128" s="79"/>
    </row>
    <row r="129" spans="2:5" x14ac:dyDescent="0.3">
      <c r="B129" s="44"/>
      <c r="C129" s="58"/>
      <c r="D129" s="27"/>
      <c r="E129" s="79"/>
    </row>
    <row r="130" spans="2:5" x14ac:dyDescent="0.3">
      <c r="B130" s="45" t="s">
        <v>45</v>
      </c>
      <c r="C130" s="50">
        <f>SUM(C131:C131)</f>
        <v>0</v>
      </c>
      <c r="D130" s="135"/>
      <c r="E130" s="136"/>
    </row>
    <row r="131" spans="2:5" x14ac:dyDescent="0.3">
      <c r="B131" s="44"/>
      <c r="C131" s="58"/>
      <c r="D131" s="27"/>
      <c r="E131" s="79"/>
    </row>
    <row r="132" spans="2:5" x14ac:dyDescent="0.3">
      <c r="B132" s="45" t="s">
        <v>46</v>
      </c>
      <c r="C132" s="50">
        <f>SUM(C133:C134)</f>
        <v>0</v>
      </c>
      <c r="D132" s="135"/>
      <c r="E132" s="136"/>
    </row>
    <row r="133" spans="2:5" x14ac:dyDescent="0.3">
      <c r="B133" s="44"/>
      <c r="C133" s="58"/>
      <c r="D133" s="27"/>
      <c r="E133" s="79"/>
    </row>
    <row r="134" spans="2:5" x14ac:dyDescent="0.3">
      <c r="B134" s="44"/>
      <c r="C134" s="58"/>
      <c r="D134" s="27"/>
      <c r="E134" s="79"/>
    </row>
    <row r="135" spans="2:5" x14ac:dyDescent="0.3">
      <c r="B135" s="45" t="s">
        <v>47</v>
      </c>
      <c r="C135" s="50">
        <f>SUM(C136:C137)</f>
        <v>2215.9499999999998</v>
      </c>
      <c r="D135" s="135"/>
      <c r="E135" s="136"/>
    </row>
    <row r="136" spans="2:5" x14ac:dyDescent="0.3">
      <c r="B136" s="44" t="s">
        <v>104</v>
      </c>
      <c r="C136" s="26">
        <v>2215.9499999999998</v>
      </c>
      <c r="D136" s="32">
        <v>45195</v>
      </c>
      <c r="E136" s="33" t="s">
        <v>154</v>
      </c>
    </row>
    <row r="137" spans="2:5" x14ac:dyDescent="0.3">
      <c r="B137" s="44"/>
      <c r="C137" s="58"/>
      <c r="D137" s="27"/>
      <c r="E137" s="79"/>
    </row>
    <row r="138" spans="2:5" x14ac:dyDescent="0.3">
      <c r="B138" s="45" t="s">
        <v>48</v>
      </c>
      <c r="C138" s="50">
        <f>SUM(C139:C140)</f>
        <v>0</v>
      </c>
      <c r="D138" s="135"/>
      <c r="E138" s="136"/>
    </row>
    <row r="139" spans="2:5" x14ac:dyDescent="0.3">
      <c r="B139" s="44"/>
      <c r="C139" s="58"/>
      <c r="D139" s="27"/>
      <c r="E139" s="79"/>
    </row>
    <row r="140" spans="2:5" x14ac:dyDescent="0.3">
      <c r="B140" s="44"/>
      <c r="C140" s="58"/>
      <c r="D140" s="27"/>
      <c r="E140" s="79"/>
    </row>
    <row r="141" spans="2:5" x14ac:dyDescent="0.3">
      <c r="B141" s="45" t="s">
        <v>49</v>
      </c>
      <c r="C141" s="50">
        <f>SUM(C142:C147)</f>
        <v>11877.300000000001</v>
      </c>
      <c r="D141" s="135"/>
      <c r="E141" s="136"/>
    </row>
    <row r="142" spans="2:5" x14ac:dyDescent="0.3">
      <c r="B142" s="44" t="s">
        <v>100</v>
      </c>
      <c r="C142" s="58">
        <v>3160</v>
      </c>
      <c r="D142" s="27">
        <v>45170</v>
      </c>
      <c r="E142" s="81" t="s">
        <v>146</v>
      </c>
    </row>
    <row r="143" spans="2:5" x14ac:dyDescent="0.3">
      <c r="B143" s="44" t="s">
        <v>105</v>
      </c>
      <c r="C143" s="26">
        <v>2134.9499999999998</v>
      </c>
      <c r="D143" s="32">
        <v>45170</v>
      </c>
      <c r="E143" s="33" t="s">
        <v>147</v>
      </c>
    </row>
    <row r="144" spans="2:5" x14ac:dyDescent="0.3">
      <c r="B144" s="40" t="s">
        <v>105</v>
      </c>
      <c r="C144" s="26">
        <v>2936</v>
      </c>
      <c r="D144" s="32">
        <v>45180</v>
      </c>
      <c r="E144" s="33" t="s">
        <v>152</v>
      </c>
    </row>
    <row r="145" spans="2:5" x14ac:dyDescent="0.3">
      <c r="B145" s="44" t="s">
        <v>104</v>
      </c>
      <c r="C145" s="26">
        <v>3646.35</v>
      </c>
      <c r="D145" s="32">
        <v>45195</v>
      </c>
      <c r="E145" s="33" t="s">
        <v>151</v>
      </c>
    </row>
    <row r="146" spans="2:5" x14ac:dyDescent="0.3">
      <c r="B146" s="40"/>
      <c r="C146" s="26"/>
      <c r="D146" s="32"/>
      <c r="E146" s="33"/>
    </row>
    <row r="147" spans="2:5" x14ac:dyDescent="0.3">
      <c r="B147" s="94"/>
      <c r="C147" s="58"/>
      <c r="D147" s="27"/>
      <c r="E147" s="95"/>
    </row>
    <row r="148" spans="2:5" x14ac:dyDescent="0.3">
      <c r="B148" s="45" t="s">
        <v>50</v>
      </c>
      <c r="C148" s="50">
        <f>SUM(C149:C150)</f>
        <v>760</v>
      </c>
      <c r="D148" s="135"/>
      <c r="E148" s="136"/>
    </row>
    <row r="149" spans="2:5" x14ac:dyDescent="0.3">
      <c r="B149" s="40" t="s">
        <v>148</v>
      </c>
      <c r="C149" s="26">
        <v>760</v>
      </c>
      <c r="D149" s="32">
        <v>45170</v>
      </c>
      <c r="E149" s="33" t="s">
        <v>149</v>
      </c>
    </row>
    <row r="150" spans="2:5" x14ac:dyDescent="0.3">
      <c r="B150" s="44"/>
      <c r="C150" s="58"/>
      <c r="D150" s="27"/>
      <c r="E150" s="79"/>
    </row>
    <row r="151" spans="2:5" x14ac:dyDescent="0.3">
      <c r="B151" s="45" t="s">
        <v>51</v>
      </c>
      <c r="C151" s="50">
        <f>SUM(C152:C153)</f>
        <v>1148</v>
      </c>
      <c r="D151" s="135"/>
      <c r="E151" s="136"/>
    </row>
    <row r="152" spans="2:5" x14ac:dyDescent="0.3">
      <c r="B152" s="44" t="s">
        <v>104</v>
      </c>
      <c r="C152" s="58">
        <v>1148</v>
      </c>
      <c r="D152" s="27">
        <v>45195</v>
      </c>
      <c r="E152" s="79" t="s">
        <v>153</v>
      </c>
    </row>
    <row r="153" spans="2:5" x14ac:dyDescent="0.3">
      <c r="B153" s="44"/>
      <c r="C153" s="58"/>
      <c r="D153" s="27"/>
      <c r="E153" s="79"/>
    </row>
    <row r="154" spans="2:5" x14ac:dyDescent="0.3">
      <c r="B154" s="45" t="s">
        <v>85</v>
      </c>
      <c r="C154" s="50">
        <f>SUM(C155:C156)</f>
        <v>905.46</v>
      </c>
      <c r="D154" s="135"/>
      <c r="E154" s="136"/>
    </row>
    <row r="155" spans="2:5" x14ac:dyDescent="0.3">
      <c r="B155" s="44" t="s">
        <v>169</v>
      </c>
      <c r="C155" s="58">
        <v>905.46</v>
      </c>
      <c r="D155" s="27">
        <v>45195</v>
      </c>
      <c r="E155" s="126" t="s">
        <v>170</v>
      </c>
    </row>
    <row r="156" spans="2:5" x14ac:dyDescent="0.3">
      <c r="B156" s="44"/>
      <c r="C156" s="43"/>
      <c r="D156" s="32"/>
      <c r="E156" s="33"/>
    </row>
    <row r="157" spans="2:5" x14ac:dyDescent="0.3">
      <c r="B157" s="45" t="s">
        <v>86</v>
      </c>
      <c r="C157" s="48">
        <f>SUM(C158:C159)</f>
        <v>4000</v>
      </c>
      <c r="D157" s="135"/>
      <c r="E157" s="136"/>
    </row>
    <row r="158" spans="2:5" x14ac:dyDescent="0.3">
      <c r="B158" s="44" t="s">
        <v>144</v>
      </c>
      <c r="C158" s="43">
        <v>4000</v>
      </c>
      <c r="D158" s="32">
        <v>45196</v>
      </c>
      <c r="E158" s="33" t="s">
        <v>145</v>
      </c>
    </row>
    <row r="159" spans="2:5" x14ac:dyDescent="0.3">
      <c r="B159" s="38"/>
      <c r="C159" s="26"/>
      <c r="D159" s="32"/>
      <c r="E159" s="33"/>
    </row>
    <row r="160" spans="2:5" x14ac:dyDescent="0.3">
      <c r="B160" s="47" t="s">
        <v>52</v>
      </c>
      <c r="C160" s="37">
        <f>SUM(C161:C162)</f>
        <v>4569</v>
      </c>
      <c r="D160" s="135"/>
      <c r="E160" s="136"/>
    </row>
    <row r="161" spans="2:5" x14ac:dyDescent="0.3">
      <c r="B161" s="44" t="s">
        <v>92</v>
      </c>
      <c r="C161" s="43">
        <v>4339</v>
      </c>
      <c r="D161" s="32">
        <v>45170</v>
      </c>
      <c r="E161" s="33" t="s">
        <v>150</v>
      </c>
    </row>
    <row r="162" spans="2:5" x14ac:dyDescent="0.3">
      <c r="B162" s="44" t="s">
        <v>192</v>
      </c>
      <c r="C162" s="58">
        <v>230</v>
      </c>
      <c r="D162" s="27">
        <v>45195</v>
      </c>
      <c r="E162" s="79" t="s">
        <v>193</v>
      </c>
    </row>
    <row r="163" spans="2:5" x14ac:dyDescent="0.3">
      <c r="B163" s="55" t="s">
        <v>87</v>
      </c>
      <c r="C163" s="56">
        <f>C164+C170+C173+C176+C178+C180+C183+C186+C188+C191</f>
        <v>40500</v>
      </c>
      <c r="D163" s="133"/>
      <c r="E163" s="134"/>
    </row>
    <row r="164" spans="2:5" x14ac:dyDescent="0.3">
      <c r="B164" s="45" t="s">
        <v>53</v>
      </c>
      <c r="C164" s="48">
        <f>C165+C166+C167+C168+C169</f>
        <v>26000</v>
      </c>
      <c r="D164" s="129"/>
      <c r="E164" s="130"/>
    </row>
    <row r="165" spans="2:5" x14ac:dyDescent="0.3">
      <c r="B165" s="44" t="s">
        <v>93</v>
      </c>
      <c r="C165" s="43">
        <v>16000</v>
      </c>
      <c r="D165" s="32">
        <v>45170</v>
      </c>
      <c r="E165" s="33" t="s">
        <v>181</v>
      </c>
    </row>
    <row r="166" spans="2:5" x14ac:dyDescent="0.3">
      <c r="B166" s="44" t="s">
        <v>177</v>
      </c>
      <c r="C166" s="43">
        <v>10000</v>
      </c>
      <c r="D166" s="32">
        <v>45184</v>
      </c>
      <c r="E166" s="33" t="s">
        <v>178</v>
      </c>
    </row>
    <row r="167" spans="2:5" x14ac:dyDescent="0.3">
      <c r="B167" s="44"/>
      <c r="C167" s="43"/>
      <c r="D167" s="32"/>
      <c r="E167" s="33"/>
    </row>
    <row r="168" spans="2:5" x14ac:dyDescent="0.3">
      <c r="B168" s="44"/>
      <c r="C168" s="43"/>
      <c r="D168" s="32"/>
      <c r="E168" s="33"/>
    </row>
    <row r="169" spans="2:5" x14ac:dyDescent="0.3">
      <c r="B169" s="44"/>
      <c r="C169" s="43"/>
      <c r="D169" s="32"/>
      <c r="E169" s="33"/>
    </row>
    <row r="170" spans="2:5" x14ac:dyDescent="0.3">
      <c r="B170" s="45" t="s">
        <v>54</v>
      </c>
      <c r="C170" s="48">
        <f>SUM(C171:C172)</f>
        <v>0</v>
      </c>
      <c r="D170" s="129"/>
      <c r="E170" s="130"/>
    </row>
    <row r="171" spans="2:5" x14ac:dyDescent="0.3">
      <c r="B171" s="38"/>
      <c r="C171" s="43"/>
      <c r="D171" s="32"/>
      <c r="E171" s="33"/>
    </row>
    <row r="172" spans="2:5" x14ac:dyDescent="0.3">
      <c r="B172" s="96"/>
      <c r="C172" s="43"/>
      <c r="D172" s="32"/>
      <c r="E172" s="33"/>
    </row>
    <row r="173" spans="2:5" x14ac:dyDescent="0.3">
      <c r="B173" s="45" t="s">
        <v>55</v>
      </c>
      <c r="C173" s="48">
        <f>C174+C175</f>
        <v>8500</v>
      </c>
      <c r="D173" s="129"/>
      <c r="E173" s="130"/>
    </row>
    <row r="174" spans="2:5" x14ac:dyDescent="0.3">
      <c r="B174" s="44" t="s">
        <v>90</v>
      </c>
      <c r="C174" s="43">
        <v>8500</v>
      </c>
      <c r="D174" s="32">
        <v>45198</v>
      </c>
      <c r="E174" s="33" t="s">
        <v>180</v>
      </c>
    </row>
    <row r="175" spans="2:5" x14ac:dyDescent="0.3">
      <c r="B175" s="44"/>
      <c r="C175" s="43"/>
      <c r="D175" s="32"/>
      <c r="E175" s="33"/>
    </row>
    <row r="176" spans="2:5" x14ac:dyDescent="0.3">
      <c r="B176" s="45" t="s">
        <v>56</v>
      </c>
      <c r="C176" s="50">
        <v>0</v>
      </c>
      <c r="D176" s="129"/>
      <c r="E176" s="130"/>
    </row>
    <row r="177" spans="2:5" x14ac:dyDescent="0.3">
      <c r="B177" s="44"/>
      <c r="C177" s="58"/>
      <c r="D177" s="27"/>
      <c r="E177" s="79"/>
    </row>
    <row r="178" spans="2:5" x14ac:dyDescent="0.3">
      <c r="B178" s="45" t="s">
        <v>57</v>
      </c>
      <c r="C178" s="50">
        <v>0</v>
      </c>
      <c r="D178" s="129"/>
      <c r="E178" s="130"/>
    </row>
    <row r="179" spans="2:5" x14ac:dyDescent="0.3">
      <c r="B179" s="44"/>
      <c r="C179" s="58"/>
      <c r="D179" s="27"/>
      <c r="E179" s="79"/>
    </row>
    <row r="180" spans="2:5" x14ac:dyDescent="0.3">
      <c r="B180" s="45" t="s">
        <v>58</v>
      </c>
      <c r="C180" s="48">
        <f>SUM(C181:C182)</f>
        <v>6000</v>
      </c>
      <c r="D180" s="129"/>
      <c r="E180" s="130"/>
    </row>
    <row r="181" spans="2:5" x14ac:dyDescent="0.3">
      <c r="B181" s="44" t="s">
        <v>98</v>
      </c>
      <c r="C181" s="43">
        <v>6000</v>
      </c>
      <c r="D181" s="32">
        <v>45182</v>
      </c>
      <c r="E181" s="33" t="s">
        <v>179</v>
      </c>
    </row>
    <row r="182" spans="2:5" x14ac:dyDescent="0.3">
      <c r="B182" s="44"/>
      <c r="C182" s="43"/>
      <c r="D182" s="32"/>
      <c r="E182" s="33"/>
    </row>
    <row r="183" spans="2:5" x14ac:dyDescent="0.3">
      <c r="B183" s="45" t="s">
        <v>59</v>
      </c>
      <c r="C183" s="48">
        <f>SUM(C184:C186)</f>
        <v>0</v>
      </c>
      <c r="D183" s="135"/>
      <c r="E183" s="136"/>
    </row>
    <row r="184" spans="2:5" x14ac:dyDescent="0.3">
      <c r="B184" s="82"/>
      <c r="C184" s="43"/>
      <c r="D184" s="32"/>
      <c r="E184" s="33"/>
    </row>
    <row r="185" spans="2:5" x14ac:dyDescent="0.3">
      <c r="B185" s="38"/>
      <c r="C185" s="43"/>
      <c r="D185" s="32"/>
      <c r="E185" s="33"/>
    </row>
    <row r="186" spans="2:5" x14ac:dyDescent="0.3">
      <c r="B186" s="45" t="s">
        <v>60</v>
      </c>
      <c r="C186" s="50">
        <v>0</v>
      </c>
      <c r="D186" s="135"/>
      <c r="E186" s="136"/>
    </row>
    <row r="187" spans="2:5" x14ac:dyDescent="0.3">
      <c r="B187" s="44"/>
      <c r="C187" s="58"/>
      <c r="D187" s="27"/>
      <c r="E187" s="79"/>
    </row>
    <row r="188" spans="2:5" x14ac:dyDescent="0.3">
      <c r="B188" s="45" t="s">
        <v>61</v>
      </c>
      <c r="C188" s="48">
        <f xml:space="preserve"> SUM(C189:C190)</f>
        <v>0</v>
      </c>
      <c r="D188" s="135"/>
      <c r="E188" s="136"/>
    </row>
    <row r="189" spans="2:5" x14ac:dyDescent="0.3">
      <c r="B189" s="44"/>
      <c r="C189" s="43"/>
      <c r="D189" s="32"/>
      <c r="E189" s="33"/>
    </row>
    <row r="190" spans="2:5" x14ac:dyDescent="0.3">
      <c r="B190" s="44"/>
      <c r="C190" s="43"/>
      <c r="D190" s="32"/>
      <c r="E190" s="33"/>
    </row>
    <row r="191" spans="2:5" x14ac:dyDescent="0.3">
      <c r="B191" s="45" t="s">
        <v>62</v>
      </c>
      <c r="C191" s="50">
        <f>SUM(C192:C193)</f>
        <v>0</v>
      </c>
      <c r="D191" s="135"/>
      <c r="E191" s="136"/>
    </row>
    <row r="192" spans="2:5" x14ac:dyDescent="0.3">
      <c r="B192" s="44"/>
      <c r="C192" s="58"/>
      <c r="D192" s="27"/>
      <c r="E192" s="79"/>
    </row>
    <row r="193" spans="2:5" x14ac:dyDescent="0.3">
      <c r="B193" s="44"/>
      <c r="C193" s="58"/>
      <c r="D193" s="27"/>
      <c r="E193" s="79"/>
    </row>
    <row r="194" spans="2:5" x14ac:dyDescent="0.3">
      <c r="B194" s="55" t="s">
        <v>88</v>
      </c>
      <c r="C194" s="56">
        <f>C195+C198+C200+C202+C204</f>
        <v>40949.699999999997</v>
      </c>
      <c r="D194" s="133"/>
      <c r="E194" s="134"/>
    </row>
    <row r="195" spans="2:5" x14ac:dyDescent="0.3">
      <c r="B195" s="45" t="s">
        <v>63</v>
      </c>
      <c r="C195" s="50">
        <f>SUM(C196:C197)</f>
        <v>0</v>
      </c>
      <c r="D195" s="135"/>
      <c r="E195" s="136"/>
    </row>
    <row r="196" spans="2:5" x14ac:dyDescent="0.3">
      <c r="B196" s="38"/>
      <c r="C196" s="58"/>
      <c r="D196" s="27"/>
      <c r="E196" s="79"/>
    </row>
    <row r="197" spans="2:5" x14ac:dyDescent="0.3">
      <c r="B197" s="44"/>
      <c r="C197" s="58"/>
      <c r="D197" s="27"/>
      <c r="E197" s="79"/>
    </row>
    <row r="198" spans="2:5" x14ac:dyDescent="0.3">
      <c r="B198" s="45" t="s">
        <v>110</v>
      </c>
      <c r="C198" s="50">
        <f>C199</f>
        <v>0</v>
      </c>
      <c r="D198" s="135"/>
      <c r="E198" s="136"/>
    </row>
    <row r="199" spans="2:5" x14ac:dyDescent="0.3">
      <c r="B199" s="44"/>
      <c r="C199" s="58"/>
      <c r="D199" s="27"/>
      <c r="E199" s="79"/>
    </row>
    <row r="200" spans="2:5" x14ac:dyDescent="0.3">
      <c r="B200" s="45" t="s">
        <v>64</v>
      </c>
      <c r="C200" s="50">
        <f>C201</f>
        <v>0</v>
      </c>
      <c r="D200" s="135"/>
      <c r="E200" s="136"/>
    </row>
    <row r="201" spans="2:5" x14ac:dyDescent="0.3">
      <c r="B201" s="44"/>
      <c r="C201" s="58"/>
      <c r="D201" s="27"/>
      <c r="E201" s="79"/>
    </row>
    <row r="202" spans="2:5" x14ac:dyDescent="0.3">
      <c r="B202" s="45" t="s">
        <v>65</v>
      </c>
      <c r="C202" s="50">
        <f>SUM(C203:C203)</f>
        <v>3409.7</v>
      </c>
      <c r="D202" s="135"/>
      <c r="E202" s="136"/>
    </row>
    <row r="203" spans="2:5" x14ac:dyDescent="0.3">
      <c r="B203" s="44" t="s">
        <v>109</v>
      </c>
      <c r="C203" s="58">
        <v>3409.7</v>
      </c>
      <c r="D203" s="77">
        <v>45198</v>
      </c>
      <c r="E203" s="79" t="s">
        <v>186</v>
      </c>
    </row>
    <row r="204" spans="2:5" x14ac:dyDescent="0.3">
      <c r="B204" s="45" t="s">
        <v>182</v>
      </c>
      <c r="C204" s="50">
        <f>SUM(C205:C206)</f>
        <v>37540</v>
      </c>
      <c r="D204" s="135"/>
      <c r="E204" s="136"/>
    </row>
    <row r="205" spans="2:5" x14ac:dyDescent="0.3">
      <c r="B205" s="44" t="s">
        <v>183</v>
      </c>
      <c r="C205" s="58">
        <v>18770</v>
      </c>
      <c r="D205" s="77">
        <v>45198</v>
      </c>
      <c r="E205" s="79" t="s">
        <v>184</v>
      </c>
    </row>
    <row r="206" spans="2:5" x14ac:dyDescent="0.3">
      <c r="B206" s="44" t="s">
        <v>183</v>
      </c>
      <c r="C206" s="58">
        <v>18770</v>
      </c>
      <c r="D206" s="77">
        <v>45198</v>
      </c>
      <c r="E206" s="79" t="s">
        <v>185</v>
      </c>
    </row>
    <row r="207" spans="2:5" x14ac:dyDescent="0.3">
      <c r="B207" s="44"/>
      <c r="C207" s="58"/>
      <c r="D207" s="27"/>
      <c r="E207" s="79"/>
    </row>
    <row r="208" spans="2:5" x14ac:dyDescent="0.3">
      <c r="B208" s="55" t="s">
        <v>66</v>
      </c>
      <c r="C208" s="56">
        <f>C209+C212+C216</f>
        <v>19278.3</v>
      </c>
      <c r="D208" s="133"/>
      <c r="E208" s="134"/>
    </row>
    <row r="209" spans="2:5" x14ac:dyDescent="0.3">
      <c r="B209" s="45" t="s">
        <v>67</v>
      </c>
      <c r="C209" s="50">
        <f>SUM(C210:C211)</f>
        <v>0</v>
      </c>
      <c r="D209" s="135"/>
      <c r="E209" s="136"/>
    </row>
    <row r="210" spans="2:5" x14ac:dyDescent="0.3">
      <c r="B210" s="44"/>
      <c r="C210" s="58"/>
      <c r="D210" s="27"/>
      <c r="E210" s="79"/>
    </row>
    <row r="211" spans="2:5" x14ac:dyDescent="0.3">
      <c r="B211" s="44"/>
      <c r="C211" s="58"/>
      <c r="D211" s="27"/>
      <c r="E211" s="79"/>
    </row>
    <row r="212" spans="2:5" x14ac:dyDescent="0.3">
      <c r="B212" s="45" t="s">
        <v>68</v>
      </c>
      <c r="C212" s="50">
        <f>SUM(C213:C215)</f>
        <v>420</v>
      </c>
      <c r="D212" s="135"/>
      <c r="E212" s="136"/>
    </row>
    <row r="213" spans="2:5" x14ac:dyDescent="0.3">
      <c r="B213" s="44" t="s">
        <v>107</v>
      </c>
      <c r="C213" s="58">
        <v>420</v>
      </c>
      <c r="D213" s="27">
        <v>45183</v>
      </c>
      <c r="E213" s="79" t="s">
        <v>172</v>
      </c>
    </row>
    <row r="214" spans="2:5" x14ac:dyDescent="0.3">
      <c r="B214" s="44"/>
      <c r="C214" s="58"/>
      <c r="D214" s="27"/>
      <c r="E214" s="79"/>
    </row>
    <row r="215" spans="2:5" x14ac:dyDescent="0.3">
      <c r="B215" s="44"/>
      <c r="C215" s="58"/>
      <c r="D215" s="27"/>
      <c r="E215" s="79"/>
    </row>
    <row r="216" spans="2:5" x14ac:dyDescent="0.3">
      <c r="B216" s="45" t="s">
        <v>69</v>
      </c>
      <c r="C216" s="50">
        <f>C217+C218+C219+C220+C221+C222+C223</f>
        <v>18858.3</v>
      </c>
      <c r="D216" s="135"/>
      <c r="E216" s="136"/>
    </row>
    <row r="217" spans="2:5" x14ac:dyDescent="0.3">
      <c r="B217" s="51" t="s">
        <v>97</v>
      </c>
      <c r="C217" s="52">
        <v>2000</v>
      </c>
      <c r="D217" s="32">
        <v>45170</v>
      </c>
      <c r="E217" s="53" t="s">
        <v>200</v>
      </c>
    </row>
    <row r="218" spans="2:5" x14ac:dyDescent="0.3">
      <c r="B218" s="51" t="s">
        <v>171</v>
      </c>
      <c r="C218" s="52">
        <v>1552.8</v>
      </c>
      <c r="D218" s="32">
        <v>45170</v>
      </c>
      <c r="E218" s="53" t="s">
        <v>201</v>
      </c>
    </row>
    <row r="219" spans="2:5" x14ac:dyDescent="0.3">
      <c r="B219" s="51" t="s">
        <v>97</v>
      </c>
      <c r="C219" s="52">
        <v>5000</v>
      </c>
      <c r="D219" s="32">
        <v>45174</v>
      </c>
      <c r="E219" s="53" t="s">
        <v>202</v>
      </c>
    </row>
    <row r="220" spans="2:5" x14ac:dyDescent="0.3">
      <c r="B220" s="51" t="s">
        <v>171</v>
      </c>
      <c r="C220" s="52">
        <v>2052.8000000000002</v>
      </c>
      <c r="D220" s="32">
        <v>45181</v>
      </c>
      <c r="E220" s="53" t="s">
        <v>203</v>
      </c>
    </row>
    <row r="221" spans="2:5" x14ac:dyDescent="0.3">
      <c r="B221" s="51" t="s">
        <v>97</v>
      </c>
      <c r="C221" s="52">
        <v>4199.8999999999996</v>
      </c>
      <c r="D221" s="32">
        <v>45191</v>
      </c>
      <c r="E221" s="53" t="s">
        <v>204</v>
      </c>
    </row>
    <row r="222" spans="2:5" x14ac:dyDescent="0.3">
      <c r="B222" s="51" t="s">
        <v>97</v>
      </c>
      <c r="C222" s="52">
        <v>3000</v>
      </c>
      <c r="D222" s="32">
        <v>45198</v>
      </c>
      <c r="E222" s="53" t="s">
        <v>205</v>
      </c>
    </row>
    <row r="223" spans="2:5" x14ac:dyDescent="0.3">
      <c r="B223" s="44" t="s">
        <v>171</v>
      </c>
      <c r="C223" s="58">
        <v>1052.8</v>
      </c>
      <c r="D223" s="27">
        <v>45198</v>
      </c>
      <c r="E223" s="79" t="s">
        <v>206</v>
      </c>
    </row>
    <row r="224" spans="2:5" x14ac:dyDescent="0.3">
      <c r="B224" s="55" t="s">
        <v>70</v>
      </c>
      <c r="C224" s="56">
        <f>C225+C229+C228</f>
        <v>639.20000000000005</v>
      </c>
      <c r="D224" s="133"/>
      <c r="E224" s="134"/>
    </row>
    <row r="225" spans="2:7" x14ac:dyDescent="0.3">
      <c r="B225" s="45" t="s">
        <v>71</v>
      </c>
      <c r="C225" s="50">
        <f>SUM(C226:C227)</f>
        <v>479.2</v>
      </c>
      <c r="D225" s="135"/>
      <c r="E225" s="136"/>
    </row>
    <row r="226" spans="2:7" x14ac:dyDescent="0.3">
      <c r="B226" s="40" t="s">
        <v>72</v>
      </c>
      <c r="C226" s="54">
        <v>428.8</v>
      </c>
      <c r="D226" s="41"/>
      <c r="E226" s="42" t="s">
        <v>207</v>
      </c>
    </row>
    <row r="227" spans="2:7" x14ac:dyDescent="0.3">
      <c r="B227" s="40" t="s">
        <v>143</v>
      </c>
      <c r="C227" s="52">
        <v>50.4</v>
      </c>
      <c r="D227" s="32"/>
      <c r="E227" s="42"/>
    </row>
    <row r="228" spans="2:7" x14ac:dyDescent="0.3">
      <c r="B228" s="40" t="s">
        <v>73</v>
      </c>
      <c r="C228" s="52">
        <v>160</v>
      </c>
      <c r="D228" s="32">
        <v>45180</v>
      </c>
      <c r="E228" s="42"/>
    </row>
    <row r="229" spans="2:7" x14ac:dyDescent="0.3">
      <c r="B229" s="45" t="s">
        <v>74</v>
      </c>
      <c r="C229" s="50">
        <f>SUM(C230:C231)</f>
        <v>0</v>
      </c>
      <c r="D229" s="135"/>
      <c r="E229" s="136"/>
    </row>
    <row r="230" spans="2:7" x14ac:dyDescent="0.3">
      <c r="B230" s="44"/>
      <c r="C230" s="58"/>
      <c r="D230" s="27"/>
      <c r="E230" s="79"/>
    </row>
    <row r="231" spans="2:7" x14ac:dyDescent="0.3">
      <c r="B231" s="44"/>
      <c r="C231" s="58"/>
      <c r="D231" s="27"/>
      <c r="E231" s="79"/>
    </row>
    <row r="232" spans="2:7" x14ac:dyDescent="0.3">
      <c r="B232" s="55" t="s">
        <v>75</v>
      </c>
      <c r="C232" s="56">
        <f>SUM(C233:C235)</f>
        <v>8235.2900000000009</v>
      </c>
      <c r="D232" s="133"/>
      <c r="E232" s="134"/>
    </row>
    <row r="233" spans="2:7" x14ac:dyDescent="0.3">
      <c r="B233" s="44" t="s">
        <v>106</v>
      </c>
      <c r="C233" s="26">
        <v>35.520000000000003</v>
      </c>
      <c r="D233" s="41">
        <v>45195</v>
      </c>
      <c r="E233" s="79" t="s">
        <v>173</v>
      </c>
    </row>
    <row r="234" spans="2:7" x14ac:dyDescent="0.3">
      <c r="B234" s="44" t="s">
        <v>174</v>
      </c>
      <c r="C234" s="58">
        <v>8199.77</v>
      </c>
      <c r="D234" s="27">
        <v>45196</v>
      </c>
      <c r="E234" s="79" t="s">
        <v>111</v>
      </c>
    </row>
    <row r="235" spans="2:7" x14ac:dyDescent="0.3">
      <c r="B235" s="44"/>
      <c r="C235" s="58"/>
      <c r="D235" s="27"/>
      <c r="E235" s="79"/>
    </row>
    <row r="236" spans="2:7" x14ac:dyDescent="0.3">
      <c r="B236" s="55" t="s">
        <v>89</v>
      </c>
      <c r="C236" s="56">
        <f>C237+C238+C239</f>
        <v>0</v>
      </c>
      <c r="D236" s="133"/>
      <c r="E236" s="134"/>
    </row>
    <row r="237" spans="2:7" x14ac:dyDescent="0.3">
      <c r="B237" s="44"/>
      <c r="C237" s="52"/>
      <c r="D237" s="31"/>
      <c r="E237" s="81"/>
    </row>
    <row r="238" spans="2:7" x14ac:dyDescent="0.3">
      <c r="B238" s="38"/>
      <c r="C238" s="58"/>
      <c r="D238" s="80"/>
      <c r="E238" s="79"/>
    </row>
    <row r="239" spans="2:7" x14ac:dyDescent="0.3">
      <c r="B239" s="38"/>
      <c r="C239" s="58"/>
      <c r="D239" s="80"/>
      <c r="E239" s="79"/>
      <c r="G239" s="85"/>
    </row>
    <row r="240" spans="2:7" ht="15" thickBot="1" x14ac:dyDescent="0.35">
      <c r="B240" s="108" t="s">
        <v>76</v>
      </c>
      <c r="C240" s="109">
        <f>C21-C36</f>
        <v>45959.25</v>
      </c>
      <c r="D240" s="110">
        <v>45199</v>
      </c>
      <c r="E240" s="111"/>
      <c r="G240" s="85"/>
    </row>
    <row r="241" spans="2:7" x14ac:dyDescent="0.3">
      <c r="B241" s="60"/>
      <c r="C241" s="61"/>
      <c r="D241" s="62"/>
      <c r="E241" s="60"/>
      <c r="G241" s="86"/>
    </row>
    <row r="242" spans="2:7" x14ac:dyDescent="0.3">
      <c r="B242" s="63" t="s">
        <v>199</v>
      </c>
      <c r="C242" s="61"/>
      <c r="D242" s="62"/>
      <c r="E242" s="60"/>
      <c r="G242" s="85"/>
    </row>
    <row r="243" spans="2:7" x14ac:dyDescent="0.3">
      <c r="B243" s="63"/>
      <c r="C243" s="61"/>
      <c r="D243" s="62"/>
      <c r="E243" s="60"/>
      <c r="G243" s="85"/>
    </row>
    <row r="244" spans="2:7" x14ac:dyDescent="0.3">
      <c r="B244" s="63"/>
      <c r="C244" s="61"/>
      <c r="D244" s="62"/>
      <c r="E244" s="60"/>
      <c r="G244" s="85"/>
    </row>
    <row r="245" spans="2:7" x14ac:dyDescent="0.3">
      <c r="B245" s="63"/>
      <c r="C245" s="61"/>
      <c r="D245" s="62"/>
      <c r="E245" s="60"/>
      <c r="G245" s="85"/>
    </row>
    <row r="246" spans="2:7" x14ac:dyDescent="0.3">
      <c r="B246" s="63"/>
      <c r="C246" s="61"/>
      <c r="D246" s="62"/>
      <c r="E246" s="60"/>
      <c r="G246" s="85"/>
    </row>
    <row r="247" spans="2:7" x14ac:dyDescent="0.3">
      <c r="B247" s="63"/>
      <c r="C247" s="61"/>
      <c r="D247" s="62"/>
      <c r="E247" s="60"/>
      <c r="F247" s="85"/>
      <c r="G247" s="86"/>
    </row>
    <row r="248" spans="2:7" x14ac:dyDescent="0.3">
      <c r="B248" s="63"/>
      <c r="C248" s="61"/>
      <c r="D248" s="62"/>
      <c r="E248" s="60"/>
      <c r="F248" s="86"/>
      <c r="G248" s="86"/>
    </row>
    <row r="249" spans="2:7" x14ac:dyDescent="0.3">
      <c r="B249" s="63"/>
      <c r="C249" s="61"/>
      <c r="D249" s="62"/>
      <c r="E249" s="60"/>
      <c r="G249" s="85"/>
    </row>
    <row r="250" spans="2:7" x14ac:dyDescent="0.3">
      <c r="B250" s="162" t="s">
        <v>80</v>
      </c>
      <c r="C250" s="162"/>
      <c r="D250" s="162"/>
      <c r="E250" s="162"/>
    </row>
    <row r="251" spans="2:7" x14ac:dyDescent="0.3">
      <c r="B251" s="162" t="s">
        <v>77</v>
      </c>
      <c r="C251" s="162"/>
      <c r="D251" s="162"/>
      <c r="E251" s="162"/>
    </row>
    <row r="252" spans="2:7" x14ac:dyDescent="0.3">
      <c r="B252" s="162" t="s">
        <v>7</v>
      </c>
      <c r="C252" s="162"/>
      <c r="D252" s="162"/>
      <c r="E252" s="162"/>
    </row>
    <row r="253" spans="2:7" x14ac:dyDescent="0.3">
      <c r="B253" s="162" t="s">
        <v>78</v>
      </c>
      <c r="C253" s="162"/>
      <c r="D253" s="162"/>
      <c r="E253" s="162"/>
    </row>
    <row r="254" spans="2:7" x14ac:dyDescent="0.3">
      <c r="B254" s="162" t="s">
        <v>79</v>
      </c>
      <c r="C254" s="162"/>
      <c r="D254" s="162"/>
      <c r="E254" s="162"/>
    </row>
  </sheetData>
  <mergeCells count="88">
    <mergeCell ref="D204:E204"/>
    <mergeCell ref="B254:E254"/>
    <mergeCell ref="D25:E25"/>
    <mergeCell ref="D26:E26"/>
    <mergeCell ref="D36:E36"/>
    <mergeCell ref="B34:E35"/>
    <mergeCell ref="B250:E250"/>
    <mergeCell ref="B251:E251"/>
    <mergeCell ref="B252:E252"/>
    <mergeCell ref="B253:E253"/>
    <mergeCell ref="D32:E32"/>
    <mergeCell ref="D37:E37"/>
    <mergeCell ref="D38:E38"/>
    <mergeCell ref="D42:E42"/>
    <mergeCell ref="D48:E48"/>
    <mergeCell ref="D51:E51"/>
    <mergeCell ref="D54:E54"/>
    <mergeCell ref="C7:E7"/>
    <mergeCell ref="C8:E8"/>
    <mergeCell ref="C9:E9"/>
    <mergeCell ref="C10:E10"/>
    <mergeCell ref="B11:E11"/>
    <mergeCell ref="B12:E12"/>
    <mergeCell ref="B13:E13"/>
    <mergeCell ref="D14:E14"/>
    <mergeCell ref="D15:E15"/>
    <mergeCell ref="D16:E16"/>
    <mergeCell ref="D19:E19"/>
    <mergeCell ref="D21:E21"/>
    <mergeCell ref="D22:E22"/>
    <mergeCell ref="D23:E23"/>
    <mergeCell ref="B31:E31"/>
    <mergeCell ref="B2:E2"/>
    <mergeCell ref="C3:E3"/>
    <mergeCell ref="C4:E4"/>
    <mergeCell ref="C5:E5"/>
    <mergeCell ref="C6:E6"/>
    <mergeCell ref="D75:E75"/>
    <mergeCell ref="D76:E76"/>
    <mergeCell ref="D79:E79"/>
    <mergeCell ref="D57:E57"/>
    <mergeCell ref="D60:E60"/>
    <mergeCell ref="D63:E63"/>
    <mergeCell ref="D83:E83"/>
    <mergeCell ref="D88:E88"/>
    <mergeCell ref="D91:E91"/>
    <mergeCell ref="D94:E94"/>
    <mergeCell ref="D97:E97"/>
    <mergeCell ref="D108:E108"/>
    <mergeCell ref="D107:E107"/>
    <mergeCell ref="D115:E115"/>
    <mergeCell ref="D127:E127"/>
    <mergeCell ref="D130:E130"/>
    <mergeCell ref="D132:E132"/>
    <mergeCell ref="D135:E135"/>
    <mergeCell ref="D138:E138"/>
    <mergeCell ref="D141:E141"/>
    <mergeCell ref="D148:E148"/>
    <mergeCell ref="D160:E160"/>
    <mergeCell ref="D163:E163"/>
    <mergeCell ref="D151:E151"/>
    <mergeCell ref="D154:E154"/>
    <mergeCell ref="D157:E157"/>
    <mergeCell ref="D188:E188"/>
    <mergeCell ref="D191:E191"/>
    <mergeCell ref="D194:E194"/>
    <mergeCell ref="D195:E195"/>
    <mergeCell ref="D176:E176"/>
    <mergeCell ref="D178:E178"/>
    <mergeCell ref="D180:E180"/>
    <mergeCell ref="D183:E183"/>
    <mergeCell ref="D186:E186"/>
    <mergeCell ref="D173:E173"/>
    <mergeCell ref="D170:E170"/>
    <mergeCell ref="D164:E164"/>
    <mergeCell ref="D17:E17"/>
    <mergeCell ref="D236:E236"/>
    <mergeCell ref="D229:E229"/>
    <mergeCell ref="D232:E232"/>
    <mergeCell ref="D212:E212"/>
    <mergeCell ref="D216:E216"/>
    <mergeCell ref="D225:E225"/>
    <mergeCell ref="D224:E224"/>
    <mergeCell ref="D198:E198"/>
    <mergeCell ref="D200:E200"/>
    <mergeCell ref="D202:E202"/>
    <mergeCell ref="D209:E209"/>
    <mergeCell ref="D208:E208"/>
  </mergeCells>
  <phoneticPr fontId="13" type="noConversion"/>
  <pageMargins left="0.68333333333333335" right="0.511811024" top="1.4083333333333334" bottom="0.95833333333333337" header="0.31496062000000002" footer="0.31496062000000002"/>
  <pageSetup paperSize="9" scale="57" orientation="portrait" r:id="rId1"/>
  <headerFooter>
    <oddHeader>&amp;C&amp;G</oddHeader>
    <oddFooter>&amp;C&amp;G</oddFooter>
  </headerFooter>
  <rowBreaks count="3" manualBreakCount="3">
    <brk id="73" max="4" man="1"/>
    <brk id="150" max="16383" man="1"/>
    <brk id="224" max="16383" man="1"/>
  </rowBreaks>
  <colBreaks count="1" manualBreakCount="1">
    <brk id="5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dimension ref="B1:F45"/>
  <sheetViews>
    <sheetView tabSelected="1" view="pageLayout" topLeftCell="A4" zoomScaleNormal="100" workbookViewId="0">
      <selection activeCell="C34" sqref="C34:D34"/>
    </sheetView>
  </sheetViews>
  <sheetFormatPr defaultRowHeight="14.4" x14ac:dyDescent="0.3"/>
  <cols>
    <col min="1" max="1" width="13.33203125" customWidth="1"/>
    <col min="2" max="2" width="44.5546875" customWidth="1"/>
    <col min="3" max="3" width="19.6640625" customWidth="1"/>
    <col min="4" max="4" width="28.6640625" customWidth="1"/>
    <col min="5" max="6" width="14.33203125" customWidth="1"/>
  </cols>
  <sheetData>
    <row r="1" spans="2:6" ht="16.2" thickBot="1" x14ac:dyDescent="0.35">
      <c r="B1" s="2"/>
      <c r="C1" s="2"/>
      <c r="D1" s="2"/>
      <c r="E1" s="2"/>
      <c r="F1" s="2"/>
    </row>
    <row r="2" spans="2:6" ht="43.2" customHeight="1" x14ac:dyDescent="0.3">
      <c r="B2" s="179" t="s">
        <v>8</v>
      </c>
      <c r="C2" s="180"/>
      <c r="D2" s="181"/>
      <c r="E2" s="3"/>
      <c r="F2" s="3"/>
    </row>
    <row r="3" spans="2:6" ht="35.4" customHeight="1" x14ac:dyDescent="0.3">
      <c r="B3" s="74" t="s">
        <v>0</v>
      </c>
      <c r="C3" s="167" t="s">
        <v>4</v>
      </c>
      <c r="D3" s="168"/>
      <c r="E3" s="3"/>
      <c r="F3" s="3"/>
    </row>
    <row r="4" spans="2:6" ht="15" x14ac:dyDescent="0.3">
      <c r="B4" s="9" t="s">
        <v>1</v>
      </c>
      <c r="C4" s="69" t="s">
        <v>5</v>
      </c>
      <c r="D4" s="70"/>
      <c r="E4" s="4"/>
      <c r="F4" s="4"/>
    </row>
    <row r="5" spans="2:6" ht="32.4" customHeight="1" x14ac:dyDescent="0.3">
      <c r="B5" s="74" t="s">
        <v>2</v>
      </c>
      <c r="C5" s="167" t="s">
        <v>9</v>
      </c>
      <c r="D5" s="168"/>
      <c r="E5" s="4"/>
      <c r="F5" s="4"/>
    </row>
    <row r="6" spans="2:6" ht="15" x14ac:dyDescent="0.3">
      <c r="B6" s="9" t="s">
        <v>1</v>
      </c>
      <c r="C6" s="69" t="s">
        <v>10</v>
      </c>
      <c r="D6" s="70"/>
      <c r="E6" s="4"/>
      <c r="F6" s="4"/>
    </row>
    <row r="7" spans="2:6" ht="33" customHeight="1" x14ac:dyDescent="0.3">
      <c r="B7" s="73" t="s">
        <v>11</v>
      </c>
      <c r="C7" s="167" t="s">
        <v>6</v>
      </c>
      <c r="D7" s="168"/>
      <c r="E7" s="4"/>
      <c r="F7" s="4"/>
    </row>
    <row r="8" spans="2:6" ht="15" x14ac:dyDescent="0.3">
      <c r="B8" s="9" t="s">
        <v>12</v>
      </c>
      <c r="C8" s="171" t="s">
        <v>81</v>
      </c>
      <c r="D8" s="172"/>
      <c r="E8" s="4"/>
      <c r="F8" s="4"/>
    </row>
    <row r="9" spans="2:6" ht="15" x14ac:dyDescent="0.3">
      <c r="B9" s="9" t="s">
        <v>3</v>
      </c>
      <c r="C9" s="171" t="s">
        <v>13</v>
      </c>
      <c r="D9" s="172"/>
      <c r="E9" s="4"/>
      <c r="F9" s="4"/>
    </row>
    <row r="10" spans="2:6" ht="15" x14ac:dyDescent="0.3">
      <c r="B10" s="9" t="s">
        <v>14</v>
      </c>
      <c r="C10" s="173">
        <v>1000000</v>
      </c>
      <c r="D10" s="174"/>
      <c r="E10" s="4"/>
      <c r="F10" s="4"/>
    </row>
    <row r="11" spans="2:6" ht="15.6" x14ac:dyDescent="0.3">
      <c r="B11" s="182"/>
      <c r="C11" s="183"/>
      <c r="D11" s="184"/>
      <c r="E11" s="2"/>
      <c r="F11" s="2"/>
    </row>
    <row r="12" spans="2:6" ht="15.6" x14ac:dyDescent="0.3">
      <c r="B12" s="193" t="s">
        <v>210</v>
      </c>
      <c r="C12" s="194"/>
      <c r="D12" s="195"/>
      <c r="E12" s="5"/>
      <c r="F12" s="5"/>
    </row>
    <row r="13" spans="2:6" s="1" customFormat="1" ht="39" customHeight="1" x14ac:dyDescent="0.3">
      <c r="B13" s="196"/>
      <c r="C13" s="197"/>
      <c r="D13" s="198"/>
      <c r="E13" s="64"/>
      <c r="F13" s="64"/>
    </row>
    <row r="14" spans="2:6" x14ac:dyDescent="0.3">
      <c r="B14" s="10" t="s">
        <v>15</v>
      </c>
      <c r="C14" s="169">
        <v>203175.58</v>
      </c>
      <c r="D14" s="170"/>
      <c r="E14" s="6"/>
      <c r="F14" s="7"/>
    </row>
    <row r="15" spans="2:6" x14ac:dyDescent="0.3">
      <c r="B15" s="14"/>
      <c r="C15" s="15"/>
      <c r="D15" s="16"/>
      <c r="E15" s="6"/>
      <c r="F15" s="7"/>
    </row>
    <row r="16" spans="2:6" ht="31.2" customHeight="1" x14ac:dyDescent="0.3">
      <c r="B16" s="65" t="s">
        <v>18</v>
      </c>
      <c r="C16" s="169">
        <v>796824.42</v>
      </c>
      <c r="D16" s="170"/>
      <c r="E16" s="6"/>
      <c r="F16" s="7"/>
    </row>
    <row r="17" spans="2:6" x14ac:dyDescent="0.3">
      <c r="B17" s="17"/>
      <c r="C17" s="18"/>
      <c r="D17" s="19"/>
      <c r="E17" s="6"/>
      <c r="F17" s="7"/>
    </row>
    <row r="18" spans="2:6" ht="27.6" x14ac:dyDescent="0.3">
      <c r="B18" s="75" t="s">
        <v>19</v>
      </c>
      <c r="C18" s="169">
        <v>932144.82</v>
      </c>
      <c r="D18" s="170"/>
      <c r="E18" s="6"/>
      <c r="F18" s="7"/>
    </row>
    <row r="19" spans="2:6" x14ac:dyDescent="0.3">
      <c r="B19" s="20" t="s">
        <v>20</v>
      </c>
      <c r="C19" s="169">
        <v>229830.41</v>
      </c>
      <c r="D19" s="170"/>
      <c r="E19" s="6"/>
      <c r="F19" s="7"/>
    </row>
    <row r="20" spans="2:6" x14ac:dyDescent="0.3">
      <c r="B20" s="10" t="s">
        <v>22</v>
      </c>
      <c r="C20" s="169">
        <v>702314.41</v>
      </c>
      <c r="D20" s="170"/>
      <c r="E20" s="6"/>
      <c r="F20" s="7"/>
    </row>
    <row r="21" spans="2:6" x14ac:dyDescent="0.3">
      <c r="B21" s="185"/>
      <c r="C21" s="186"/>
      <c r="D21" s="187"/>
      <c r="E21" s="6"/>
      <c r="F21" s="6"/>
    </row>
    <row r="22" spans="2:6" ht="15" thickBot="1" x14ac:dyDescent="0.35">
      <c r="B22" s="188"/>
      <c r="C22" s="189"/>
      <c r="D22" s="190"/>
      <c r="E22" s="6"/>
      <c r="F22" s="6"/>
    </row>
    <row r="23" spans="2:6" x14ac:dyDescent="0.3">
      <c r="B23" s="67" t="s">
        <v>26</v>
      </c>
      <c r="C23" s="191">
        <f>SUM(C24:C32)</f>
        <v>886185.57000000007</v>
      </c>
      <c r="D23" s="192"/>
      <c r="E23" s="6"/>
      <c r="F23" s="6"/>
    </row>
    <row r="24" spans="2:6" x14ac:dyDescent="0.3">
      <c r="B24" s="12" t="s">
        <v>27</v>
      </c>
      <c r="C24" s="165">
        <v>671873.73</v>
      </c>
      <c r="D24" s="166"/>
      <c r="E24" s="6"/>
      <c r="F24" s="6"/>
    </row>
    <row r="25" spans="2:6" x14ac:dyDescent="0.3">
      <c r="B25" s="25" t="s">
        <v>34</v>
      </c>
      <c r="C25" s="165">
        <v>43498.06</v>
      </c>
      <c r="D25" s="166"/>
      <c r="E25" s="6"/>
      <c r="F25" s="6"/>
    </row>
    <row r="26" spans="2:6" x14ac:dyDescent="0.3">
      <c r="B26" s="25" t="s">
        <v>42</v>
      </c>
      <c r="C26" s="165">
        <v>61211.29</v>
      </c>
      <c r="D26" s="166"/>
    </row>
    <row r="27" spans="2:6" ht="14.4" customHeight="1" x14ac:dyDescent="0.3">
      <c r="B27" s="49" t="s">
        <v>87</v>
      </c>
      <c r="C27" s="165">
        <v>40500</v>
      </c>
      <c r="D27" s="166"/>
    </row>
    <row r="28" spans="2:6" x14ac:dyDescent="0.3">
      <c r="B28" s="49" t="s">
        <v>88</v>
      </c>
      <c r="C28" s="165">
        <v>40949.699999999997</v>
      </c>
      <c r="D28" s="166"/>
    </row>
    <row r="29" spans="2:6" x14ac:dyDescent="0.3">
      <c r="B29" s="49" t="s">
        <v>66</v>
      </c>
      <c r="C29" s="165">
        <v>19278.3</v>
      </c>
      <c r="D29" s="166"/>
    </row>
    <row r="30" spans="2:6" x14ac:dyDescent="0.3">
      <c r="B30" s="49" t="s">
        <v>70</v>
      </c>
      <c r="C30" s="165">
        <v>639.20000000000005</v>
      </c>
      <c r="D30" s="166"/>
    </row>
    <row r="31" spans="2:6" x14ac:dyDescent="0.3">
      <c r="B31" s="49" t="s">
        <v>75</v>
      </c>
      <c r="C31" s="165">
        <v>8235.2900000000009</v>
      </c>
      <c r="D31" s="166"/>
    </row>
    <row r="32" spans="2:6" x14ac:dyDescent="0.3">
      <c r="B32" s="44" t="s">
        <v>89</v>
      </c>
      <c r="C32" s="165">
        <f>ANALITICA!C236</f>
        <v>0</v>
      </c>
      <c r="D32" s="166"/>
    </row>
    <row r="33" spans="2:4" ht="15" thickBot="1" x14ac:dyDescent="0.35">
      <c r="B33" s="44"/>
      <c r="C33" s="175"/>
      <c r="D33" s="176"/>
    </row>
    <row r="34" spans="2:4" ht="15" thickBot="1" x14ac:dyDescent="0.35">
      <c r="B34" s="59" t="s">
        <v>76</v>
      </c>
      <c r="C34" s="177">
        <f>C18-C23</f>
        <v>45959.249999999884</v>
      </c>
      <c r="D34" s="178"/>
    </row>
    <row r="35" spans="2:4" x14ac:dyDescent="0.3">
      <c r="B35" s="60"/>
      <c r="C35" s="61"/>
      <c r="D35" s="60"/>
    </row>
    <row r="36" spans="2:4" x14ac:dyDescent="0.3">
      <c r="B36" s="63" t="str">
        <f>ANALITICA!B242</f>
        <v>São Miguel do Araguaia-GO, 10 de Outubro de 2023.</v>
      </c>
      <c r="C36" s="61"/>
      <c r="D36" s="60"/>
    </row>
    <row r="37" spans="2:4" x14ac:dyDescent="0.3">
      <c r="B37" s="63"/>
      <c r="C37" s="61"/>
      <c r="D37" s="60"/>
    </row>
    <row r="38" spans="2:4" x14ac:dyDescent="0.3">
      <c r="B38" s="63"/>
      <c r="C38" s="61"/>
      <c r="D38" s="60"/>
    </row>
    <row r="39" spans="2:4" x14ac:dyDescent="0.3">
      <c r="B39" s="63"/>
      <c r="C39" s="61"/>
      <c r="D39" s="60"/>
    </row>
    <row r="40" spans="2:4" x14ac:dyDescent="0.3">
      <c r="B40" s="63"/>
      <c r="C40" s="61"/>
      <c r="D40" s="60"/>
    </row>
    <row r="41" spans="2:4" x14ac:dyDescent="0.3">
      <c r="B41" s="162" t="s">
        <v>80</v>
      </c>
      <c r="C41" s="162"/>
      <c r="D41" s="162"/>
    </row>
    <row r="42" spans="2:4" x14ac:dyDescent="0.3">
      <c r="B42" s="162" t="s">
        <v>77</v>
      </c>
      <c r="C42" s="162"/>
      <c r="D42" s="162"/>
    </row>
    <row r="43" spans="2:4" x14ac:dyDescent="0.3">
      <c r="B43" s="162" t="s">
        <v>7</v>
      </c>
      <c r="C43" s="162"/>
      <c r="D43" s="162"/>
    </row>
    <row r="44" spans="2:4" x14ac:dyDescent="0.3">
      <c r="B44" s="162" t="s">
        <v>78</v>
      </c>
      <c r="C44" s="162"/>
      <c r="D44" s="162"/>
    </row>
    <row r="45" spans="2:4" x14ac:dyDescent="0.3">
      <c r="B45" s="162" t="s">
        <v>79</v>
      </c>
      <c r="C45" s="162"/>
      <c r="D45" s="162"/>
    </row>
  </sheetData>
  <mergeCells count="33"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  <mergeCell ref="B45:D45"/>
    <mergeCell ref="B41:D41"/>
    <mergeCell ref="B42:D42"/>
    <mergeCell ref="B43:D43"/>
    <mergeCell ref="B44:D44"/>
    <mergeCell ref="C33:D33"/>
    <mergeCell ref="C34:D34"/>
    <mergeCell ref="C32:D32"/>
    <mergeCell ref="C30:D30"/>
    <mergeCell ref="C31:D31"/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</mergeCells>
  <pageMargins left="0.48" right="0.511811024" top="1.1299999999999999" bottom="0.78740157499999996" header="0.31496062000000002" footer="0.31496062000000002"/>
  <pageSetup paperSize="9" scale="78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ANALITICA</vt:lpstr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2023-11-01T19:21:44Z</cp:lastPrinted>
  <dcterms:created xsi:type="dcterms:W3CDTF">2023-02-07T22:34:23Z</dcterms:created>
  <dcterms:modified xsi:type="dcterms:W3CDTF">2023-11-01T19:21:50Z</dcterms:modified>
</cp:coreProperties>
</file>